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1050DGEV6NF3\gpe2\01 ESTADISTICA\2026\02 REPORTES\01 REPORTES MENSUALES\06 NUMERALIAS\"/>
    </mc:Choice>
  </mc:AlternateContent>
  <xr:revisionPtr revIDLastSave="0" documentId="13_ncr:1_{B196256E-A952-4627-850F-89DDD1DBCA22}" xr6:coauthVersionLast="47" xr6:coauthVersionMax="47" xr10:uidLastSave="{00000000-0000-0000-0000-000000000000}"/>
  <bookViews>
    <workbookView xWindow="4890" yWindow="3045" windowWidth="15360" windowHeight="9465" activeTab="3" xr2:uid="{6A06E585-784B-4647-A02B-135C5BD85D91}"/>
  </bookViews>
  <sheets>
    <sheet name="Esquema Operativo" sheetId="8" r:id="rId1"/>
    <sheet name="Pasajeros" sheetId="2" r:id="rId2"/>
    <sheet name="Operaciones" sheetId="4" r:id="rId3"/>
    <sheet name="Carga" sheetId="6" r:id="rId4"/>
    <sheet name="Hoja1" sheetId="9" state="hidden" r:id="rId5"/>
    <sheet name="Tabs" sheetId="3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" i="8" l="1"/>
  <c r="M16" i="8"/>
  <c r="M12" i="8"/>
  <c r="F30" i="6"/>
  <c r="F31" i="6"/>
  <c r="F32" i="6"/>
  <c r="F29" i="6"/>
  <c r="M24" i="8"/>
  <c r="F33" i="2" l="1"/>
  <c r="F32" i="4" l="1"/>
  <c r="I41" i="4" l="1"/>
  <c r="I42" i="4"/>
  <c r="I43" i="4"/>
  <c r="I44" i="4"/>
  <c r="I45" i="4"/>
  <c r="I46" i="4"/>
  <c r="I47" i="4"/>
  <c r="F41" i="4"/>
  <c r="F42" i="4"/>
  <c r="F43" i="4"/>
  <c r="F44" i="4"/>
  <c r="F45" i="4"/>
  <c r="F46" i="4"/>
  <c r="F47" i="4"/>
  <c r="F45" i="2"/>
  <c r="I42" i="2"/>
  <c r="I43" i="2"/>
  <c r="I44" i="2"/>
  <c r="I45" i="2"/>
  <c r="I46" i="2"/>
  <c r="I48" i="2"/>
  <c r="I49" i="2"/>
  <c r="I50" i="2"/>
  <c r="I51" i="2"/>
  <c r="I52" i="2"/>
  <c r="K24" i="8"/>
  <c r="G24" i="8"/>
  <c r="I53" i="2"/>
  <c r="F49" i="2"/>
  <c r="F50" i="2"/>
  <c r="F51" i="2"/>
  <c r="F52" i="2"/>
  <c r="F53" i="2"/>
  <c r="C9" i="4"/>
  <c r="F42" i="2"/>
  <c r="F43" i="2"/>
  <c r="F44" i="2"/>
  <c r="F46" i="2"/>
  <c r="F47" i="2"/>
  <c r="F48" i="2"/>
  <c r="J46" i="2" l="1"/>
  <c r="J45" i="2"/>
  <c r="J44" i="4"/>
  <c r="J47" i="4"/>
  <c r="J46" i="4"/>
  <c r="J43" i="4"/>
  <c r="J42" i="4"/>
  <c r="J45" i="4"/>
  <c r="J43" i="2"/>
  <c r="F32" i="2"/>
  <c r="J20" i="8" s="1"/>
  <c r="J21" i="8"/>
  <c r="F22" i="8"/>
  <c r="F21" i="8"/>
  <c r="F20" i="8"/>
  <c r="C37" i="4"/>
  <c r="F52" i="4"/>
  <c r="I52" i="4"/>
  <c r="K20" i="8" l="1"/>
  <c r="J52" i="4"/>
  <c r="C4" i="8" l="1"/>
  <c r="F77" i="4" l="1"/>
  <c r="F76" i="4"/>
  <c r="F79" i="4"/>
  <c r="F81" i="4"/>
  <c r="F78" i="2"/>
  <c r="F79" i="2"/>
  <c r="F82" i="2"/>
  <c r="F73" i="4" l="1"/>
  <c r="F83" i="4"/>
  <c r="F81" i="2"/>
  <c r="F80" i="4"/>
  <c r="F78" i="4"/>
  <c r="F83" i="2"/>
  <c r="F80" i="2"/>
  <c r="F84" i="2"/>
  <c r="F74" i="4"/>
  <c r="F85" i="2"/>
  <c r="F75" i="4"/>
  <c r="F82" i="4"/>
  <c r="F112" i="4"/>
  <c r="F24" i="2"/>
  <c r="F23" i="6" l="1"/>
  <c r="F90" i="4"/>
  <c r="F89" i="4"/>
  <c r="F72" i="4"/>
  <c r="F84" i="4" s="1"/>
  <c r="F29" i="8" s="1"/>
  <c r="J53" i="2" l="1"/>
  <c r="F77" i="2"/>
  <c r="F59" i="4" l="1"/>
  <c r="I59" i="4"/>
  <c r="F60" i="4"/>
  <c r="I60" i="4"/>
  <c r="J59" i="4" l="1"/>
  <c r="J60" i="4"/>
  <c r="F76" i="2"/>
  <c r="F30" i="2"/>
  <c r="F118" i="4" l="1"/>
  <c r="F119" i="4"/>
  <c r="F18" i="8" s="1"/>
  <c r="D86" i="2" l="1"/>
  <c r="D95" i="2" s="1"/>
  <c r="D96" i="2" s="1"/>
  <c r="F92" i="2"/>
  <c r="F91" i="2"/>
  <c r="F75" i="2"/>
  <c r="C71" i="2"/>
  <c r="E84" i="4"/>
  <c r="E93" i="4" s="1"/>
  <c r="D84" i="4"/>
  <c r="D93" i="4" s="1"/>
  <c r="F93" i="4" l="1"/>
  <c r="F94" i="4" s="1"/>
  <c r="D94" i="4"/>
  <c r="I60" i="2" l="1"/>
  <c r="I61" i="2"/>
  <c r="F61" i="2"/>
  <c r="F60" i="2"/>
  <c r="F31" i="2"/>
  <c r="F29" i="4"/>
  <c r="F12" i="8" s="1"/>
  <c r="J60" i="2" l="1"/>
  <c r="J61" i="2"/>
  <c r="F30" i="4" l="1"/>
  <c r="F16" i="8" s="1"/>
  <c r="J17" i="8" l="1"/>
  <c r="F17" i="8"/>
  <c r="J13" i="8"/>
  <c r="J12" i="8"/>
  <c r="F14" i="8"/>
  <c r="F13" i="8"/>
  <c r="F33" i="8" l="1"/>
  <c r="K16" i="8"/>
  <c r="G12" i="8"/>
  <c r="K12" i="8"/>
  <c r="G16" i="8"/>
  <c r="E94" i="4"/>
  <c r="F74" i="2"/>
  <c r="C69" i="4" l="1"/>
  <c r="C98" i="4" s="1"/>
  <c r="C5" i="8" l="1"/>
  <c r="C5" i="4"/>
  <c r="C5" i="6" l="1"/>
  <c r="C9" i="6" s="1"/>
  <c r="X9" i="3" l="1"/>
  <c r="X8" i="3"/>
  <c r="X7" i="3"/>
  <c r="W9" i="3"/>
  <c r="N55" i="3"/>
  <c r="M56" i="3"/>
  <c r="D56" i="3"/>
  <c r="R9" i="3"/>
  <c r="S9" i="3" s="1"/>
  <c r="L20" i="3"/>
  <c r="M20" i="3"/>
  <c r="K20" i="3"/>
  <c r="E20" i="3"/>
  <c r="F20" i="3"/>
  <c r="D20" i="3"/>
  <c r="G19" i="3"/>
  <c r="L56" i="3"/>
  <c r="K56" i="3"/>
  <c r="E56" i="3"/>
  <c r="F56" i="3"/>
  <c r="G55" i="3"/>
  <c r="N54" i="3"/>
  <c r="C4" i="4" l="1"/>
  <c r="S8" i="3" l="1"/>
  <c r="S7" i="3"/>
  <c r="M54" i="3"/>
  <c r="F54" i="3"/>
  <c r="F18" i="3"/>
  <c r="M18" i="3"/>
  <c r="C4" i="6" l="1"/>
  <c r="M17" i="3" l="1"/>
  <c r="F17" i="3"/>
  <c r="C8" i="9" l="1"/>
  <c r="C14" i="9" l="1"/>
  <c r="G41" i="3" l="1"/>
  <c r="G42" i="3" s="1"/>
  <c r="G43" i="3" s="1"/>
  <c r="G44" i="3" s="1"/>
  <c r="G45" i="3" s="1"/>
  <c r="G46" i="3" s="1"/>
  <c r="G47" i="3" s="1"/>
  <c r="G48" i="3" s="1"/>
  <c r="G49" i="3" s="1"/>
  <c r="G50" i="3" s="1"/>
  <c r="G51" i="3" s="1"/>
  <c r="G52" i="3" s="1"/>
  <c r="G53" i="3" s="1"/>
  <c r="G54" i="3" s="1"/>
  <c r="N41" i="3"/>
  <c r="N42" i="3" s="1"/>
  <c r="N43" i="3" s="1"/>
  <c r="N44" i="3" s="1"/>
  <c r="N45" i="3" s="1"/>
  <c r="N46" i="3" s="1"/>
  <c r="N47" i="3" s="1"/>
  <c r="N48" i="3" s="1"/>
  <c r="N49" i="3" s="1"/>
  <c r="N50" i="3" s="1"/>
  <c r="N51" i="3" s="1"/>
  <c r="N52" i="3" s="1"/>
  <c r="N53" i="3" s="1"/>
  <c r="M7" i="3"/>
  <c r="M8" i="3"/>
  <c r="M9" i="3"/>
  <c r="M10" i="3"/>
  <c r="M11" i="3"/>
  <c r="M12" i="3"/>
  <c r="M13" i="3"/>
  <c r="M14" i="3"/>
  <c r="M15" i="3"/>
  <c r="M6" i="3"/>
  <c r="M5" i="3"/>
  <c r="G6" i="3"/>
  <c r="G7" i="3" s="1"/>
  <c r="G8" i="3" s="1"/>
  <c r="G9" i="3" s="1"/>
  <c r="G10" i="3" s="1"/>
  <c r="G11" i="3" s="1"/>
  <c r="G12" i="3" s="1"/>
  <c r="G13" i="3" s="1"/>
  <c r="G14" i="3" s="1"/>
  <c r="G15" i="3" s="1"/>
  <c r="G16" i="3" s="1"/>
  <c r="G17" i="3" s="1"/>
  <c r="G18" i="3" s="1"/>
  <c r="N5" i="3" l="1"/>
  <c r="N6" i="3"/>
  <c r="N7" i="3" s="1"/>
  <c r="N8" i="3" s="1"/>
  <c r="N9" i="3" s="1"/>
  <c r="N10" i="3" s="1"/>
  <c r="N11" i="3" s="1"/>
  <c r="N12" i="3" s="1"/>
  <c r="N13" i="3" s="1"/>
  <c r="N14" i="3" s="1"/>
  <c r="N15" i="3" s="1"/>
  <c r="N16" i="3" s="1"/>
  <c r="N17" i="3" s="1"/>
  <c r="N18" i="3" s="1"/>
  <c r="H74" i="2" l="1"/>
  <c r="H75" i="2" s="1"/>
  <c r="H76" i="2" s="1"/>
  <c r="H77" i="2" s="1"/>
  <c r="H78" i="2" s="1"/>
  <c r="H79" i="2" s="1"/>
  <c r="H80" i="2" s="1"/>
  <c r="H81" i="2" s="1"/>
  <c r="H82" i="2" s="1"/>
  <c r="H83" i="2" s="1"/>
  <c r="H84" i="2" s="1"/>
  <c r="H85" i="2" s="1"/>
  <c r="I74" i="2"/>
  <c r="I75" i="2" s="1"/>
  <c r="E86" i="2"/>
  <c r="E95" i="2" s="1"/>
  <c r="F95" i="2" l="1"/>
  <c r="F96" i="2" s="1"/>
  <c r="E96" i="2"/>
  <c r="J74" i="2"/>
  <c r="I76" i="2"/>
  <c r="I77" i="2" s="1"/>
  <c r="I78" i="2" s="1"/>
  <c r="I79" i="2" s="1"/>
  <c r="I80" i="2" s="1"/>
  <c r="I81" i="2" s="1"/>
  <c r="I82" i="2" s="1"/>
  <c r="I83" i="2" s="1"/>
  <c r="I84" i="2" s="1"/>
  <c r="I85" i="2" s="1"/>
  <c r="J75" i="2"/>
  <c r="F86" i="2"/>
  <c r="J29" i="8" s="1"/>
  <c r="J33" i="8" s="1"/>
  <c r="G8" i="9" l="1"/>
  <c r="G14" i="9" l="1"/>
  <c r="J76" i="2" l="1"/>
  <c r="J77" i="2" l="1"/>
  <c r="J78" i="2" l="1"/>
  <c r="J79" i="2" l="1"/>
  <c r="J80" i="2" l="1"/>
  <c r="J81" i="2" l="1"/>
  <c r="J82" i="2" l="1"/>
  <c r="J83" i="2" l="1"/>
  <c r="J85" i="2" l="1"/>
  <c r="J84" i="2"/>
  <c r="F23" i="4" l="1"/>
  <c r="F18" i="6" l="1"/>
  <c r="F16" i="6"/>
  <c r="F15" i="6"/>
  <c r="F21" i="6"/>
  <c r="F19" i="6"/>
  <c r="F22" i="6"/>
  <c r="F20" i="6"/>
  <c r="F17" i="6"/>
  <c r="F111" i="4" l="1"/>
  <c r="F108" i="4"/>
  <c r="F110" i="4"/>
  <c r="F109" i="4"/>
  <c r="F106" i="4" l="1"/>
  <c r="F102" i="4"/>
  <c r="E113" i="4"/>
  <c r="E122" i="4" s="1"/>
  <c r="E123" i="4" s="1"/>
  <c r="F103" i="4"/>
  <c r="F105" i="4"/>
  <c r="F101" i="4"/>
  <c r="D113" i="4"/>
  <c r="D122" i="4" s="1"/>
  <c r="F107" i="4"/>
  <c r="F104" i="4"/>
  <c r="F122" i="4" l="1"/>
  <c r="F123" i="4" s="1"/>
  <c r="D123" i="4"/>
  <c r="F113" i="4"/>
  <c r="F30" i="8" s="1"/>
  <c r="F34" i="8" s="1"/>
  <c r="C9" i="9" l="1"/>
  <c r="C15" i="9" l="1"/>
  <c r="F14" i="6" l="1"/>
  <c r="F13" i="6"/>
  <c r="D24" i="6"/>
  <c r="F12" i="6"/>
  <c r="E24" i="6"/>
  <c r="F24" i="6" l="1"/>
  <c r="E25" i="6"/>
  <c r="E33" i="6"/>
  <c r="F25" i="6"/>
  <c r="J7" i="9" a="1"/>
  <c r="J7" i="9" s="1"/>
  <c r="D25" i="6"/>
  <c r="D33" i="6"/>
  <c r="E34" i="6" l="1"/>
  <c r="F33" i="6"/>
  <c r="M28" i="8" s="1"/>
  <c r="D34" i="6"/>
  <c r="F34" i="6" l="1"/>
  <c r="M32" i="8" s="1"/>
  <c r="J13" i="9" s="1" a="1"/>
  <c r="J13" i="9" s="1"/>
  <c r="F35" i="6"/>
  <c r="E54" i="2" l="1"/>
  <c r="E64" i="2" s="1"/>
  <c r="E65" i="2" s="1"/>
  <c r="D54" i="2"/>
  <c r="D64" i="2" s="1"/>
  <c r="D65" i="2" s="1"/>
  <c r="F64" i="2" l="1"/>
  <c r="F65" i="2" s="1"/>
  <c r="I50" i="4" l="1"/>
  <c r="I51" i="4"/>
  <c r="F49" i="4"/>
  <c r="I49" i="4"/>
  <c r="I48" i="4"/>
  <c r="F51" i="4" l="1"/>
  <c r="J51" i="4" s="1"/>
  <c r="F48" i="4"/>
  <c r="J48" i="4" s="1"/>
  <c r="J49" i="4"/>
  <c r="H53" i="4"/>
  <c r="H63" i="4" s="1"/>
  <c r="H64" i="4" s="1"/>
  <c r="D53" i="4"/>
  <c r="D63" i="4" s="1"/>
  <c r="D64" i="4" s="1"/>
  <c r="G53" i="4"/>
  <c r="G63" i="4" s="1"/>
  <c r="G64" i="4" s="1"/>
  <c r="F50" i="4"/>
  <c r="J50" i="4" s="1"/>
  <c r="E53" i="4" l="1"/>
  <c r="E63" i="4" s="1"/>
  <c r="E64" i="4" s="1"/>
  <c r="I53" i="4"/>
  <c r="I63" i="4"/>
  <c r="I64" i="4" s="1"/>
  <c r="J41" i="4"/>
  <c r="J53" i="4" s="1"/>
  <c r="F53" i="4"/>
  <c r="F63" i="4" l="1"/>
  <c r="F64" i="4" s="1"/>
  <c r="J64" i="4" s="1"/>
  <c r="J63" i="4" l="1"/>
  <c r="J52" i="2"/>
  <c r="F23" i="2" l="1"/>
  <c r="G24" i="2" s="1"/>
  <c r="F19" i="4" l="1"/>
  <c r="F21" i="4"/>
  <c r="F16" i="4"/>
  <c r="F17" i="4"/>
  <c r="F13" i="4"/>
  <c r="F15" i="4"/>
  <c r="F18" i="4"/>
  <c r="F14" i="4"/>
  <c r="F20" i="4"/>
  <c r="F22" i="4" l="1"/>
  <c r="E24" i="4" l="1"/>
  <c r="E33" i="4" s="1"/>
  <c r="E34" i="4" s="1"/>
  <c r="F12" i="4" l="1"/>
  <c r="F24" i="4" s="1"/>
  <c r="F28" i="8" s="1"/>
  <c r="F32" i="8" s="1"/>
  <c r="D24" i="4"/>
  <c r="D33" i="4" s="1"/>
  <c r="G20" i="8" l="1"/>
  <c r="F33" i="4"/>
  <c r="F34" i="4" s="1"/>
  <c r="D34" i="4"/>
  <c r="C7" i="9"/>
  <c r="G28" i="8" l="1"/>
  <c r="C13" i="9" l="1"/>
  <c r="G32" i="8"/>
  <c r="F21" i="2" l="1"/>
  <c r="F15" i="2"/>
  <c r="F18" i="2"/>
  <c r="F19" i="2"/>
  <c r="G19" i="2" l="1"/>
  <c r="F20" i="2"/>
  <c r="G21" i="2" s="1"/>
  <c r="J49" i="2"/>
  <c r="F22" i="2"/>
  <c r="J50" i="2"/>
  <c r="F14" i="2"/>
  <c r="F16" i="2"/>
  <c r="G16" i="2" s="1"/>
  <c r="J51" i="2"/>
  <c r="J44" i="2"/>
  <c r="F17" i="2"/>
  <c r="G18" i="2" s="1"/>
  <c r="J48" i="2"/>
  <c r="D25" i="2"/>
  <c r="D34" i="2" s="1"/>
  <c r="D35" i="2" s="1"/>
  <c r="F13" i="2"/>
  <c r="E25" i="2"/>
  <c r="E34" i="2" s="1"/>
  <c r="E35" i="2" s="1"/>
  <c r="J42" i="2"/>
  <c r="F54" i="2"/>
  <c r="F34" i="2" l="1"/>
  <c r="J28" i="8" s="1"/>
  <c r="J32" i="8" s="1"/>
  <c r="G14" i="2"/>
  <c r="G20" i="2"/>
  <c r="G17" i="2"/>
  <c r="F25" i="2"/>
  <c r="G7" i="9" s="1"/>
  <c r="G22" i="2"/>
  <c r="G23" i="2"/>
  <c r="G15" i="2"/>
  <c r="F35" i="2"/>
  <c r="K28" i="8" l="1"/>
  <c r="K32" i="8" l="1"/>
  <c r="G13" i="9"/>
  <c r="G54" i="2" l="1"/>
  <c r="G64" i="2" s="1"/>
  <c r="H54" i="2"/>
  <c r="H64" i="2" s="1"/>
  <c r="H65" i="2" s="1"/>
  <c r="I47" i="2"/>
  <c r="J47" i="2" s="1"/>
  <c r="J54" i="2" s="1"/>
  <c r="I64" i="2" l="1"/>
  <c r="G65" i="2"/>
  <c r="I54" i="2"/>
  <c r="J64" i="2" l="1"/>
  <c r="J65" i="2" s="1"/>
  <c r="I65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<sst xmlns="http://schemas.openxmlformats.org/spreadsheetml/2006/main" count="504" uniqueCount="125">
  <si>
    <t>MES</t>
  </si>
  <si>
    <t>ABRIL</t>
  </si>
  <si>
    <t>MAYO</t>
  </si>
  <si>
    <t>JUNIO</t>
  </si>
  <si>
    <t>JULIO</t>
  </si>
  <si>
    <t>AGOSTO</t>
  </si>
  <si>
    <t>SEPTIEMBRE</t>
  </si>
  <si>
    <t>TOTAL</t>
  </si>
  <si>
    <t>PASAJEROS</t>
  </si>
  <si>
    <t>OPERACIONES</t>
  </si>
  <si>
    <t>NACIONALES</t>
  </si>
  <si>
    <t>INTERNACIONALES</t>
  </si>
  <si>
    <t>SUBTOTAL</t>
  </si>
  <si>
    <t>PASAJEROS COMERCIALES TOTALES.</t>
  </si>
  <si>
    <t>SALIDAS</t>
  </si>
  <si>
    <t>LLEGADAS</t>
  </si>
  <si>
    <t>SALIDA</t>
  </si>
  <si>
    <t>LLEGADA</t>
  </si>
  <si>
    <t>OCTUBRE</t>
  </si>
  <si>
    <t>PAX. NACIONALES</t>
  </si>
  <si>
    <t>PAX. INTERNACIONALES</t>
  </si>
  <si>
    <t>VAR % MENSUAL</t>
  </si>
  <si>
    <t>PASAJEROS COMERCIALES TOTALES POR DESTINOS.</t>
  </si>
  <si>
    <t>PAÍS</t>
  </si>
  <si>
    <t>NOVIEMBRE</t>
  </si>
  <si>
    <t>DICIEMBRE</t>
  </si>
  <si>
    <t>SUBTOTAL NACIONAL</t>
  </si>
  <si>
    <t>SUBTOTAL INTERNACIONAL</t>
  </si>
  <si>
    <t>procesosyestadistica@aifa.aero</t>
  </si>
  <si>
    <t>MARZO</t>
  </si>
  <si>
    <t>MAR.</t>
  </si>
  <si>
    <t>ABR.</t>
  </si>
  <si>
    <t>MAY.</t>
  </si>
  <si>
    <t>JUN.</t>
  </si>
  <si>
    <t>JUL.</t>
  </si>
  <si>
    <t>AGO.</t>
  </si>
  <si>
    <t>SEP.</t>
  </si>
  <si>
    <t>OCT.</t>
  </si>
  <si>
    <t>NOV.</t>
  </si>
  <si>
    <t>DIC.</t>
  </si>
  <si>
    <t>ENERO</t>
  </si>
  <si>
    <t>FEBRERO</t>
  </si>
  <si>
    <t>ENE.</t>
  </si>
  <si>
    <t>FEB.</t>
  </si>
  <si>
    <t>Cifras acumuladas desde el 21 Mar. 2022.</t>
  </si>
  <si>
    <t>ACUMULADO</t>
  </si>
  <si>
    <t>AÑO</t>
  </si>
  <si>
    <t>OPERACIONES DE AVIACIÓN GENERAL</t>
  </si>
  <si>
    <t>OPERACIONES NACIONALES </t>
  </si>
  <si>
    <t>OPERACIONES INTERNACIONALES</t>
  </si>
  <si>
    <t>PASAJEROS NACIONALES </t>
  </si>
  <si>
    <t>PASAJEROS INTERNACIONALES</t>
  </si>
  <si>
    <t>ACUMULADOS</t>
  </si>
  <si>
    <t>VERACRUZ</t>
  </si>
  <si>
    <t>NAL</t>
  </si>
  <si>
    <t>INT</t>
  </si>
  <si>
    <t>LUGAR</t>
  </si>
  <si>
    <t>NACIONAL</t>
  </si>
  <si>
    <t>INTERNACIONAL</t>
  </si>
  <si>
    <t>JALISCO</t>
  </si>
  <si>
    <t>NUEVO LEÓN</t>
  </si>
  <si>
    <t>YUCATÁN</t>
  </si>
  <si>
    <t>OAXACA</t>
  </si>
  <si>
    <t>BAJA CALIFORNIA SUR</t>
  </si>
  <si>
    <t>GUERRERO</t>
  </si>
  <si>
    <t>PANAMÁ</t>
  </si>
  <si>
    <t>CUBA</t>
  </si>
  <si>
    <t>VENEZUELA</t>
  </si>
  <si>
    <t>QUINTANA ROO</t>
  </si>
  <si>
    <t>21 - 31 MAR.</t>
  </si>
  <si>
    <t>BAJA CALIFORNIA</t>
  </si>
  <si>
    <t>TABASCO</t>
  </si>
  <si>
    <t>AVIACIÓN GENERAL</t>
  </si>
  <si>
    <t>AVIACIÓN COMERCIAL</t>
  </si>
  <si>
    <t>AVIACIÓN DE CARGA</t>
  </si>
  <si>
    <t>CARGA TRANSPORTADA</t>
  </si>
  <si>
    <t>DE SALIDA</t>
  </si>
  <si>
    <t>DE LLEGADA</t>
  </si>
  <si>
    <t>CARGA (KG.)</t>
  </si>
  <si>
    <t>OPERACIONES DE CARGA</t>
  </si>
  <si>
    <t>OPERACIONES COMERCIALES</t>
  </si>
  <si>
    <t>Nota 1: Los valores cuantitativos mostrados son el resultado de la compulsa entre los registros de la Dirección de Operación y los Manifiestos de Operación remitidos por las líneas aéreas.</t>
  </si>
  <si>
    <t>Cifras del 21 Mar. 2022 al 31 Mar. 2023.</t>
  </si>
  <si>
    <t>PASAJEROS COMERCIALES POR LLEGADAS Y DE SALIDAS.</t>
  </si>
  <si>
    <t>Por lo anterior, es probable que los datos mostrados durante el periodo anterior sean diferentes a los actuales.</t>
  </si>
  <si>
    <t>Nota 2: Las cifras de Aviación de Carga son ajustadas, y aún se encuentran susceptibles a ajustes por cierre de mes, de acuerdo con las áreas generadoras de la información.</t>
  </si>
  <si>
    <t>Comercial</t>
  </si>
  <si>
    <t>General</t>
  </si>
  <si>
    <t>Carga</t>
  </si>
  <si>
    <t>CARGA</t>
  </si>
  <si>
    <t>ESQUEMA OPERATIVO</t>
  </si>
  <si>
    <t>OTRAS</t>
  </si>
  <si>
    <t>Var %</t>
  </si>
  <si>
    <t>REP. DOM.</t>
  </si>
  <si>
    <t>E. U. A.</t>
  </si>
  <si>
    <t>Por lo anterior, es probable que los datos mostrados durante el periodo anterior sean diferentes a los del periodo actual.</t>
  </si>
  <si>
    <t>Por lo anterior, es probable que los datos mostrados durante el periodo anterior sean diferentes al periodo actual.</t>
  </si>
  <si>
    <t>Nota: Los valores cuantitativos mostrados son el resultado de la compulsa entre los registros de la Dirección de Operación y los Manifiestos de Operación remitidos por las líneas aéreas. Sin embargo, estos datos pueden variar de acuerdo al periodo de reporte y ajustes realizados por las aerolíneas.</t>
  </si>
  <si>
    <t>Aviación ENERO-JULIO</t>
  </si>
  <si>
    <t>Aviación 2022-2023</t>
  </si>
  <si>
    <t>Kilogramos ENE-JUL</t>
  </si>
  <si>
    <t>Kilogramos 2022-2023</t>
  </si>
  <si>
    <t>May.</t>
  </si>
  <si>
    <t xml:space="preserve">Contacto:  Subdirección General Administrativa | Gerencia de Procesos y Estadística. </t>
  </si>
  <si>
    <t>OPERACIONES COMERCIALES POR LLEGADAS Y SALIDAS.</t>
  </si>
  <si>
    <t>PASAJEROS DE AVIACIÓN GENERAL.</t>
  </si>
  <si>
    <t>Nota 3: Las operaciones de Aviación de Carga se contabilizan sin aerolíneas mixtas.</t>
  </si>
  <si>
    <t>OPERACIONES CON CARGA</t>
  </si>
  <si>
    <t>NUMERALIA AEROPORTUARIA 2026</t>
  </si>
  <si>
    <t>NUMERALIA AEROPORTUARIA 2026.</t>
  </si>
  <si>
    <t>Total</t>
  </si>
  <si>
    <t>Tons</t>
  </si>
  <si>
    <t>FEBRERO*</t>
  </si>
  <si>
    <t>*Por ratificación del área Operativa se actualizaron las cifras de la Aviación General de Febrero de 2026 (1 pasajero).</t>
  </si>
  <si>
    <t>*Por ratificación del área Operativa se actualizaron las cifras de la Aviación General de Febrero del 2026 (1 operación).</t>
  </si>
  <si>
    <t>Aviación</t>
  </si>
  <si>
    <t>2025
(1/o. Ene. -31 Dic.)</t>
  </si>
  <si>
    <t>2024
(1/o. Ene. -31 Dic.)</t>
  </si>
  <si>
    <t>2023
(1/o. Ene. - 31 Dic.)</t>
  </si>
  <si>
    <t>2022
(21 Mar. - 31 Dic.)</t>
  </si>
  <si>
    <t>Fecha de validación: 11 Jul. 2026</t>
  </si>
  <si>
    <t>Fecha de actualización: 11 Jul. 2026</t>
  </si>
  <si>
    <t>Cifras del 1/o. Ene. al 31 Jul. 2026.</t>
  </si>
  <si>
    <t>2022 - 2026
(21 Mar. 2022 - 31 Jul. 2026)</t>
  </si>
  <si>
    <t>2026
(1/o. Ene. -31 Jul.)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</si>
</sst>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Montserrat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A202D"/>
      <name val="Montserrat"/>
    </font>
    <font>
      <b/>
      <sz val="12"/>
      <color rgb="FFFFFFFF"/>
      <name val="Montserrat"/>
    </font>
    <font>
      <b/>
      <sz val="12"/>
      <color rgb="FF000000"/>
      <name val="Montserrat"/>
    </font>
    <font>
      <sz val="12"/>
      <color rgb="FF000000"/>
      <name val="Montserrat"/>
    </font>
    <font>
      <sz val="12"/>
      <color theme="0"/>
      <name val="Montserrat"/>
    </font>
    <font>
      <b/>
      <sz val="14"/>
      <color theme="1"/>
      <name val="Montserrat"/>
    </font>
    <font>
      <b/>
      <sz val="10"/>
      <color rgb="FFFFFFFF"/>
      <name val="Montserrat"/>
    </font>
    <font>
      <b/>
      <sz val="10"/>
      <color rgb="FF0A202D"/>
      <name val="Montserrat"/>
    </font>
    <font>
      <sz val="10"/>
      <color rgb="FF000000"/>
      <name val="Montserrat"/>
    </font>
    <font>
      <b/>
      <sz val="10"/>
      <color rgb="FF000000"/>
      <name val="Montserrat"/>
    </font>
    <font>
      <sz val="10"/>
      <color theme="1"/>
      <name val="Montserrat"/>
    </font>
    <font>
      <b/>
      <sz val="10"/>
      <color theme="1"/>
      <name val="Montserrat"/>
    </font>
    <font>
      <sz val="14"/>
      <color theme="1"/>
      <name val="Montserrat"/>
    </font>
    <font>
      <sz val="14"/>
      <color rgb="FFFF0000"/>
      <name val="Montserrat"/>
    </font>
    <font>
      <b/>
      <sz val="14"/>
      <color rgb="FFFF0000"/>
      <name val="Montserrat"/>
    </font>
    <font>
      <sz val="14"/>
      <color theme="0"/>
      <name val="Montserrat"/>
    </font>
    <font>
      <sz val="12"/>
      <color theme="1"/>
      <name val="Geomanist"/>
      <family val="3"/>
    </font>
    <font>
      <b/>
      <sz val="14"/>
      <color theme="1"/>
      <name val="Geomanist"/>
      <family val="3"/>
    </font>
    <font>
      <sz val="12"/>
      <color theme="0"/>
      <name val="Geomanist"/>
      <family val="3"/>
    </font>
    <font>
      <i/>
      <sz val="12"/>
      <color theme="1"/>
      <name val="Geomanist"/>
      <family val="3"/>
    </font>
    <font>
      <sz val="14"/>
      <color theme="1"/>
      <name val="Geomanist"/>
      <family val="3"/>
    </font>
    <font>
      <sz val="14"/>
      <color rgb="FF235B4E"/>
      <name val="Geomanist"/>
      <family val="3"/>
    </font>
    <font>
      <b/>
      <sz val="14"/>
      <color rgb="FF846B38"/>
      <name val="Geomanist"/>
      <family val="3"/>
    </font>
    <font>
      <sz val="14"/>
      <color rgb="FF9D2449"/>
      <name val="Geomanist"/>
      <family val="3"/>
    </font>
    <font>
      <b/>
      <sz val="16"/>
      <color theme="1"/>
      <name val="Patria"/>
      <family val="3"/>
    </font>
    <font>
      <b/>
      <sz val="14"/>
      <color theme="1"/>
      <name val="Patria"/>
      <family val="3"/>
    </font>
    <font>
      <b/>
      <sz val="12"/>
      <color theme="1"/>
      <name val="Patria"/>
      <family val="3"/>
    </font>
    <font>
      <sz val="12"/>
      <color theme="1"/>
      <name val="Noto Sans"/>
      <family val="2"/>
    </font>
    <font>
      <sz val="12"/>
      <color theme="0"/>
      <name val="Noto Sans"/>
      <family val="2"/>
    </font>
    <font>
      <sz val="12"/>
      <name val="Noto Sans"/>
      <family val="2"/>
    </font>
    <font>
      <sz val="12"/>
      <color rgb="FF000000"/>
      <name val="Noto Sans"/>
      <family val="2"/>
    </font>
    <font>
      <sz val="12"/>
      <color rgb="FFFF0000"/>
      <name val="Noto Sans"/>
      <family val="2"/>
    </font>
    <font>
      <sz val="11"/>
      <color rgb="FF000000"/>
      <name val="Noto Sans"/>
      <family val="2"/>
    </font>
    <font>
      <b/>
      <sz val="12"/>
      <color rgb="FF235B4E"/>
      <name val="Noto Sans"/>
      <family val="2"/>
    </font>
    <font>
      <b/>
      <sz val="12"/>
      <color rgb="FFFFFFFF"/>
      <name val="Noto Sans"/>
      <family val="2"/>
    </font>
    <font>
      <b/>
      <sz val="12"/>
      <color rgb="FF0A202D"/>
      <name val="Noto Sans"/>
      <family val="2"/>
    </font>
    <font>
      <b/>
      <sz val="12"/>
      <color rgb="FF000000"/>
      <name val="Noto Sans"/>
      <family val="2"/>
    </font>
    <font>
      <b/>
      <sz val="12"/>
      <name val="Noto Sans"/>
      <family val="2"/>
    </font>
    <font>
      <b/>
      <sz val="12"/>
      <color theme="1"/>
      <name val="Noto Sans"/>
      <family val="2"/>
    </font>
    <font>
      <b/>
      <sz val="12"/>
      <color rgb="FF9D2449"/>
      <name val="Noto Sans"/>
      <family val="2"/>
    </font>
    <font>
      <b/>
      <sz val="11"/>
      <color rgb="FF000000"/>
      <name val="Noto Sans"/>
      <family val="2"/>
    </font>
    <font>
      <b/>
      <sz val="11"/>
      <name val="Noto Sans"/>
      <family val="2"/>
    </font>
    <font>
      <i/>
      <sz val="12"/>
      <color rgb="FF000000"/>
      <name val="Noto Sans"/>
      <family val="2"/>
    </font>
    <font>
      <i/>
      <sz val="12"/>
      <color theme="1"/>
      <name val="Noto Sans"/>
      <family val="2"/>
    </font>
    <font>
      <sz val="11"/>
      <color theme="1"/>
      <name val="Noto Sans"/>
      <family val="2"/>
    </font>
    <font>
      <sz val="10"/>
      <color theme="1"/>
      <name val="Noto Sans"/>
      <family val="2"/>
    </font>
    <font>
      <sz val="16"/>
      <color theme="1"/>
      <name val="Noto Sans"/>
      <family val="2"/>
    </font>
    <font>
      <sz val="14"/>
      <color theme="1"/>
      <name val="Noto Sans"/>
      <family val="2"/>
    </font>
    <font>
      <sz val="14"/>
      <color rgb="FFFF0000"/>
      <name val="Noto Sans"/>
      <family val="2"/>
    </font>
    <font>
      <sz val="14"/>
      <color rgb="FF235B4E"/>
      <name val="Noto Sans"/>
      <family val="2"/>
    </font>
    <font>
      <sz val="14"/>
      <color rgb="FF846B38"/>
      <name val="Noto Sans"/>
      <family val="2"/>
    </font>
    <font>
      <sz val="14"/>
      <color rgb="FF9D2449"/>
      <name val="Noto Sans"/>
      <family val="2"/>
    </font>
    <font>
      <b/>
      <sz val="14"/>
      <color theme="1"/>
      <name val="Noto Sans"/>
      <family val="2"/>
    </font>
    <font>
      <b/>
      <sz val="14"/>
      <color rgb="FFFF0000"/>
      <name val="Noto Sans"/>
      <family val="2"/>
    </font>
    <font>
      <i/>
      <sz val="10"/>
      <color theme="1"/>
      <name val="Noto Sans"/>
      <family val="2"/>
    </font>
    <font>
      <b/>
      <sz val="16"/>
      <color rgb="FFFAF8F4"/>
      <name val="Noto Sans"/>
      <family val="2"/>
    </font>
    <font>
      <b/>
      <sz val="16"/>
      <color rgb="FFFAF8F4"/>
      <name val="Patria"/>
      <family val="3"/>
    </font>
    <font>
      <b/>
      <sz val="12"/>
      <color rgb="FFAE851E"/>
      <name val="Noto Sans"/>
      <family val="2"/>
    </font>
    <font>
      <sz val="12"/>
      <color rgb="FF235B4E"/>
      <name val="Noto Sans"/>
      <family val="2"/>
    </font>
    <font>
      <u/>
      <sz val="11"/>
      <color theme="10"/>
      <name val="Calibri"/>
      <family val="2"/>
      <scheme val="minor"/>
    </font>
    <font>
      <b/>
      <sz val="16"/>
      <color theme="1"/>
      <name val="Noto Sans"/>
      <family val="2"/>
    </font>
  </fonts>
  <fills count="22">
    <fill>
      <patternFill patternType="none"/>
    </fill>
    <fill>
      <patternFill patternType="gray125"/>
    </fill>
    <fill>
      <patternFill patternType="solid">
        <fgColor rgb="FF255C4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DC4A3"/>
        <bgColor indexed="64"/>
      </patternFill>
    </fill>
    <fill>
      <patternFill patternType="solid">
        <fgColor rgb="FFEAE1CE"/>
        <bgColor indexed="64"/>
      </patternFill>
    </fill>
    <fill>
      <patternFill patternType="solid">
        <fgColor rgb="FFA4214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A202D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1EBDF"/>
        <bgColor indexed="64"/>
      </patternFill>
    </fill>
    <fill>
      <patternFill patternType="solid">
        <fgColor rgb="FFFAF8F4"/>
        <bgColor indexed="64"/>
      </patternFill>
    </fill>
    <fill>
      <patternFill patternType="solid">
        <fgColor rgb="FF235B4E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D2449"/>
        <bgColor indexed="64"/>
      </patternFill>
    </fill>
    <fill>
      <patternFill patternType="solid">
        <fgColor rgb="FFAE851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63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20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 wrapText="1" readingOrder="1"/>
    </xf>
    <xf numFmtId="0" fontId="8" fillId="0" borderId="0" xfId="0" applyFont="1"/>
    <xf numFmtId="3" fontId="7" fillId="0" borderId="0" xfId="0" applyNumberFormat="1" applyFont="1" applyAlignment="1">
      <alignment horizontal="center" vertical="center" wrapText="1" readingOrder="1"/>
    </xf>
    <xf numFmtId="3" fontId="6" fillId="0" borderId="0" xfId="0" applyNumberFormat="1" applyFont="1" applyAlignment="1">
      <alignment horizontal="center" vertical="center" wrapText="1" readingOrder="1"/>
    </xf>
    <xf numFmtId="0" fontId="9" fillId="0" borderId="0" xfId="0" applyFont="1"/>
    <xf numFmtId="0" fontId="10" fillId="2" borderId="0" xfId="0" applyFont="1" applyFill="1" applyAlignment="1">
      <alignment horizontal="center" vertical="center" wrapText="1" readingOrder="1"/>
    </xf>
    <xf numFmtId="0" fontId="11" fillId="3" borderId="0" xfId="0" applyFont="1" applyFill="1" applyAlignment="1">
      <alignment horizontal="center" vertical="center" wrapText="1" readingOrder="1"/>
    </xf>
    <xf numFmtId="3" fontId="12" fillId="3" borderId="0" xfId="0" applyNumberFormat="1" applyFont="1" applyFill="1" applyAlignment="1">
      <alignment horizontal="center" vertical="center" wrapText="1" readingOrder="1"/>
    </xf>
    <xf numFmtId="0" fontId="12" fillId="3" borderId="0" xfId="0" applyFont="1" applyFill="1" applyAlignment="1">
      <alignment horizontal="center" vertical="center" wrapText="1" readingOrder="1"/>
    </xf>
    <xf numFmtId="3" fontId="13" fillId="3" borderId="0" xfId="0" applyNumberFormat="1" applyFont="1" applyFill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3" fontId="12" fillId="0" borderId="0" xfId="0" applyNumberFormat="1" applyFont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 readingOrder="1"/>
    </xf>
    <xf numFmtId="3" fontId="13" fillId="0" borderId="0" xfId="0" applyNumberFormat="1" applyFont="1" applyAlignment="1">
      <alignment horizontal="center" vertical="center" wrapText="1" readingOrder="1"/>
    </xf>
    <xf numFmtId="0" fontId="11" fillId="4" borderId="0" xfId="0" applyFont="1" applyFill="1" applyAlignment="1">
      <alignment horizontal="center" vertical="center" wrapText="1" readingOrder="1"/>
    </xf>
    <xf numFmtId="3" fontId="11" fillId="4" borderId="0" xfId="0" applyNumberFormat="1" applyFont="1" applyFill="1" applyAlignment="1">
      <alignment horizontal="center" vertical="center" wrapText="1" readingOrder="1"/>
    </xf>
    <xf numFmtId="0" fontId="14" fillId="0" borderId="0" xfId="0" applyFont="1"/>
    <xf numFmtId="0" fontId="10" fillId="8" borderId="0" xfId="0" applyFont="1" applyFill="1" applyAlignment="1">
      <alignment horizontal="center" wrapText="1" readingOrder="1"/>
    </xf>
    <xf numFmtId="0" fontId="10" fillId="8" borderId="0" xfId="0" applyFont="1" applyFill="1" applyAlignment="1">
      <alignment horizontal="center" vertical="center" wrapText="1" readingOrder="1"/>
    </xf>
    <xf numFmtId="0" fontId="12" fillId="0" borderId="0" xfId="0" applyFont="1" applyAlignment="1">
      <alignment horizontal="center" wrapText="1" readingOrder="1"/>
    </xf>
    <xf numFmtId="3" fontId="13" fillId="12" borderId="0" xfId="0" applyNumberFormat="1" applyFont="1" applyFill="1" applyAlignment="1">
      <alignment horizontal="center" vertical="center" wrapText="1" readingOrder="1"/>
    </xf>
    <xf numFmtId="0" fontId="15" fillId="0" borderId="0" xfId="0" applyFont="1"/>
    <xf numFmtId="0" fontId="10" fillId="13" borderId="0" xfId="0" applyFont="1" applyFill="1" applyAlignment="1">
      <alignment horizontal="center"/>
    </xf>
    <xf numFmtId="3" fontId="13" fillId="15" borderId="0" xfId="0" applyNumberFormat="1" applyFont="1" applyFill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3" fontId="12" fillId="14" borderId="1" xfId="0" applyNumberFormat="1" applyFont="1" applyFill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center" vertical="center"/>
    </xf>
    <xf numFmtId="0" fontId="18" fillId="0" borderId="0" xfId="0" applyFont="1"/>
    <xf numFmtId="0" fontId="9" fillId="16" borderId="0" xfId="0" applyFont="1" applyFill="1" applyAlignment="1">
      <alignment horizontal="center" vertical="center"/>
    </xf>
    <xf numFmtId="0" fontId="9" fillId="12" borderId="0" xfId="0" applyFont="1" applyFill="1" applyAlignment="1">
      <alignment horizontal="center" vertical="center"/>
    </xf>
    <xf numFmtId="0" fontId="16" fillId="17" borderId="0" xfId="0" applyFont="1" applyFill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10" fontId="12" fillId="3" borderId="0" xfId="1" applyNumberFormat="1" applyFont="1" applyFill="1" applyAlignment="1">
      <alignment horizontal="center" vertical="center" wrapText="1" readingOrder="1"/>
    </xf>
    <xf numFmtId="10" fontId="12" fillId="0" borderId="0" xfId="1" applyNumberFormat="1" applyFont="1" applyAlignment="1">
      <alignment horizontal="center" vertical="center" wrapText="1" readingOrder="1"/>
    </xf>
    <xf numFmtId="3" fontId="6" fillId="0" borderId="0" xfId="0" applyNumberFormat="1" applyFont="1" applyAlignment="1">
      <alignment horizontal="center" wrapText="1" readingOrder="1"/>
    </xf>
    <xf numFmtId="3" fontId="16" fillId="17" borderId="0" xfId="0" applyNumberFormat="1" applyFont="1" applyFill="1" applyAlignment="1">
      <alignment vertical="center"/>
    </xf>
    <xf numFmtId="3" fontId="19" fillId="0" borderId="0" xfId="0" applyNumberFormat="1" applyFont="1" applyAlignment="1">
      <alignment vertical="center"/>
    </xf>
    <xf numFmtId="0" fontId="5" fillId="0" borderId="0" xfId="0" applyFont="1" applyAlignment="1">
      <alignment horizont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wrapText="1" readingOrder="1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1" fillId="10" borderId="0" xfId="0" applyFont="1" applyFill="1"/>
    <xf numFmtId="0" fontId="33" fillId="0" borderId="0" xfId="0" applyFont="1"/>
    <xf numFmtId="0" fontId="32" fillId="0" borderId="0" xfId="0" applyFont="1" applyAlignment="1">
      <alignment horizontal="center" vertical="center"/>
    </xf>
    <xf numFmtId="3" fontId="34" fillId="3" borderId="0" xfId="0" applyNumberFormat="1" applyFont="1" applyFill="1" applyAlignment="1">
      <alignment horizontal="center" vertical="center" wrapText="1" readingOrder="1"/>
    </xf>
    <xf numFmtId="3" fontId="33" fillId="0" borderId="0" xfId="0" applyNumberFormat="1" applyFont="1" applyAlignment="1">
      <alignment horizontal="center" vertical="center" wrapText="1" readingOrder="1"/>
    </xf>
    <xf numFmtId="10" fontId="32" fillId="0" borderId="0" xfId="1" applyNumberFormat="1" applyFont="1" applyAlignment="1">
      <alignment horizontal="center" vertical="center"/>
    </xf>
    <xf numFmtId="10" fontId="31" fillId="0" borderId="0" xfId="1" applyNumberFormat="1" applyFont="1" applyAlignment="1">
      <alignment horizontal="center" vertical="center"/>
    </xf>
    <xf numFmtId="10" fontId="31" fillId="0" borderId="0" xfId="1" applyNumberFormat="1" applyFont="1"/>
    <xf numFmtId="10" fontId="35" fillId="0" borderId="0" xfId="1" applyNumberFormat="1" applyFont="1" applyAlignment="1">
      <alignment horizontal="center" vertical="center"/>
    </xf>
    <xf numFmtId="3" fontId="34" fillId="11" borderId="0" xfId="0" applyNumberFormat="1" applyFont="1" applyFill="1" applyAlignment="1">
      <alignment horizontal="center" vertical="center" wrapText="1" readingOrder="1"/>
    </xf>
    <xf numFmtId="0" fontId="33" fillId="0" borderId="0" xfId="0" applyFont="1" applyAlignment="1">
      <alignment wrapText="1"/>
    </xf>
    <xf numFmtId="3" fontId="34" fillId="0" borderId="0" xfId="0" applyNumberFormat="1" applyFont="1" applyAlignment="1">
      <alignment horizontal="center" vertical="center" wrapText="1" readingOrder="1"/>
    </xf>
    <xf numFmtId="3" fontId="34" fillId="4" borderId="0" xfId="0" applyNumberFormat="1" applyFont="1" applyFill="1" applyAlignment="1">
      <alignment horizontal="center" wrapText="1" readingOrder="1"/>
    </xf>
    <xf numFmtId="3" fontId="31" fillId="11" borderId="0" xfId="0" applyNumberFormat="1" applyFont="1" applyFill="1" applyAlignment="1">
      <alignment horizontal="center" vertical="center"/>
    </xf>
    <xf numFmtId="3" fontId="31" fillId="0" borderId="0" xfId="0" applyNumberFormat="1" applyFont="1" applyAlignment="1">
      <alignment horizontal="center" vertical="center"/>
    </xf>
    <xf numFmtId="3" fontId="31" fillId="0" borderId="0" xfId="0" applyNumberFormat="1" applyFont="1"/>
    <xf numFmtId="0" fontId="32" fillId="10" borderId="0" xfId="0" applyFont="1" applyFill="1" applyAlignment="1">
      <alignment horizontal="center" vertical="center"/>
    </xf>
    <xf numFmtId="3" fontId="36" fillId="3" borderId="0" xfId="0" applyNumberFormat="1" applyFont="1" applyFill="1" applyAlignment="1">
      <alignment horizontal="center" vertical="center" wrapText="1" readingOrder="1"/>
    </xf>
    <xf numFmtId="3" fontId="32" fillId="10" borderId="0" xfId="0" applyNumberFormat="1" applyFont="1" applyFill="1" applyAlignment="1">
      <alignment horizontal="center" vertical="center"/>
    </xf>
    <xf numFmtId="3" fontId="36" fillId="0" borderId="0" xfId="0" applyNumberFormat="1" applyFont="1" applyAlignment="1">
      <alignment horizontal="center" vertical="center" wrapText="1" readingOrder="1"/>
    </xf>
    <xf numFmtId="3" fontId="33" fillId="0" borderId="0" xfId="0" applyNumberFormat="1" applyFont="1" applyAlignment="1">
      <alignment horizontal="center" vertical="center"/>
    </xf>
    <xf numFmtId="0" fontId="39" fillId="3" borderId="0" xfId="0" applyFont="1" applyFill="1" applyAlignment="1">
      <alignment horizontal="center" vertical="center" wrapText="1" readingOrder="1"/>
    </xf>
    <xf numFmtId="3" fontId="40" fillId="3" borderId="0" xfId="0" applyNumberFormat="1" applyFont="1" applyFill="1" applyAlignment="1">
      <alignment horizontal="center" vertical="center" wrapText="1" readingOrder="1"/>
    </xf>
    <xf numFmtId="0" fontId="39" fillId="0" borderId="0" xfId="0" applyFont="1" applyAlignment="1">
      <alignment horizontal="center" vertical="center" wrapText="1" readingOrder="1"/>
    </xf>
    <xf numFmtId="0" fontId="39" fillId="4" borderId="0" xfId="0" applyFont="1" applyFill="1" applyAlignment="1">
      <alignment horizontal="center" vertical="center" wrapText="1" readingOrder="1"/>
    </xf>
    <xf numFmtId="3" fontId="39" fillId="4" borderId="0" xfId="0" applyNumberFormat="1" applyFont="1" applyFill="1" applyAlignment="1">
      <alignment horizontal="center" vertical="center" wrapText="1" readingOrder="1"/>
    </xf>
    <xf numFmtId="3" fontId="39" fillId="9" borderId="0" xfId="0" applyNumberFormat="1" applyFont="1" applyFill="1" applyAlignment="1">
      <alignment horizontal="center" vertical="center" wrapText="1" readingOrder="1"/>
    </xf>
    <xf numFmtId="3" fontId="41" fillId="0" borderId="0" xfId="0" applyNumberFormat="1" applyFont="1" applyAlignment="1">
      <alignment horizontal="center" vertical="center" wrapText="1" readingOrder="1"/>
    </xf>
    <xf numFmtId="0" fontId="39" fillId="11" borderId="0" xfId="0" applyFont="1" applyFill="1" applyAlignment="1">
      <alignment horizontal="center" vertical="center" wrapText="1" readingOrder="1"/>
    </xf>
    <xf numFmtId="3" fontId="40" fillId="11" borderId="0" xfId="0" applyNumberFormat="1" applyFont="1" applyFill="1" applyAlignment="1">
      <alignment horizontal="center" vertical="center" wrapText="1" readingOrder="1"/>
    </xf>
    <xf numFmtId="0" fontId="40" fillId="6" borderId="0" xfId="0" applyFont="1" applyFill="1" applyAlignment="1">
      <alignment horizontal="center" vertical="center" wrapText="1" readingOrder="1"/>
    </xf>
    <xf numFmtId="0" fontId="40" fillId="7" borderId="0" xfId="0" applyFont="1" applyFill="1" applyAlignment="1">
      <alignment horizontal="center" vertical="center" wrapText="1" readingOrder="1"/>
    </xf>
    <xf numFmtId="3" fontId="40" fillId="4" borderId="0" xfId="0" applyNumberFormat="1" applyFont="1" applyFill="1" applyAlignment="1">
      <alignment horizontal="center" wrapText="1" readingOrder="1"/>
    </xf>
    <xf numFmtId="3" fontId="40" fillId="19" borderId="0" xfId="0" applyNumberFormat="1" applyFont="1" applyFill="1" applyAlignment="1">
      <alignment horizontal="center" wrapText="1" readingOrder="1"/>
    </xf>
    <xf numFmtId="0" fontId="39" fillId="11" borderId="0" xfId="0" applyFont="1" applyFill="1" applyAlignment="1">
      <alignment horizontal="center" vertical="center"/>
    </xf>
    <xf numFmtId="3" fontId="42" fillId="11" borderId="0" xfId="0" applyNumberFormat="1" applyFont="1" applyFill="1" applyAlignment="1">
      <alignment horizontal="center" vertical="center"/>
    </xf>
    <xf numFmtId="0" fontId="39" fillId="0" borderId="0" xfId="0" applyFont="1" applyAlignment="1">
      <alignment horizontal="center" vertical="center"/>
    </xf>
    <xf numFmtId="3" fontId="42" fillId="0" borderId="0" xfId="0" applyNumberFormat="1" applyFont="1" applyAlignment="1">
      <alignment horizontal="center" vertical="center"/>
    </xf>
    <xf numFmtId="0" fontId="42" fillId="12" borderId="0" xfId="0" applyFont="1" applyFill="1" applyAlignment="1">
      <alignment horizontal="center" vertical="center"/>
    </xf>
    <xf numFmtId="3" fontId="39" fillId="12" borderId="0" xfId="0" applyNumberFormat="1" applyFont="1" applyFill="1" applyAlignment="1">
      <alignment horizontal="center" vertical="center"/>
    </xf>
    <xf numFmtId="3" fontId="40" fillId="11" borderId="0" xfId="0" applyNumberFormat="1" applyFont="1" applyFill="1" applyAlignment="1">
      <alignment horizontal="center" wrapText="1" readingOrder="1"/>
    </xf>
    <xf numFmtId="0" fontId="40" fillId="4" borderId="0" xfId="0" applyFont="1" applyFill="1" applyAlignment="1">
      <alignment horizontal="center" wrapText="1" readingOrder="1"/>
    </xf>
    <xf numFmtId="3" fontId="40" fillId="9" borderId="0" xfId="0" applyNumberFormat="1" applyFont="1" applyFill="1" applyAlignment="1">
      <alignment horizontal="center" wrapText="1" readingOrder="1"/>
    </xf>
    <xf numFmtId="3" fontId="40" fillId="0" borderId="0" xfId="0" applyNumberFormat="1" applyFont="1" applyAlignment="1">
      <alignment horizontal="center" vertical="center" wrapText="1" readingOrder="1"/>
    </xf>
    <xf numFmtId="0" fontId="38" fillId="8" borderId="0" xfId="0" applyFont="1" applyFill="1" applyAlignment="1">
      <alignment horizontal="center" vertical="center" wrapText="1" readingOrder="1"/>
    </xf>
    <xf numFmtId="3" fontId="40" fillId="12" borderId="0" xfId="0" applyNumberFormat="1" applyFont="1" applyFill="1" applyAlignment="1">
      <alignment horizontal="center" vertical="center" wrapText="1" readingOrder="1"/>
    </xf>
    <xf numFmtId="0" fontId="44" fillId="7" borderId="0" xfId="0" applyFont="1" applyFill="1" applyAlignment="1">
      <alignment horizontal="center" vertical="center" wrapText="1" readingOrder="1"/>
    </xf>
    <xf numFmtId="0" fontId="45" fillId="6" borderId="0" xfId="0" applyFont="1" applyFill="1" applyAlignment="1">
      <alignment horizontal="center" vertical="center" wrapText="1" readingOrder="1"/>
    </xf>
    <xf numFmtId="0" fontId="44" fillId="6" borderId="0" xfId="0" applyFont="1" applyFill="1" applyAlignment="1">
      <alignment horizontal="center" vertical="center" wrapText="1" readingOrder="1"/>
    </xf>
    <xf numFmtId="3" fontId="42" fillId="12" borderId="0" xfId="0" applyNumberFormat="1" applyFont="1" applyFill="1" applyAlignment="1">
      <alignment horizontal="center" vertical="center"/>
    </xf>
    <xf numFmtId="3" fontId="42" fillId="9" borderId="0" xfId="0" applyNumberFormat="1" applyFont="1" applyFill="1" applyAlignment="1">
      <alignment horizontal="center" vertical="center"/>
    </xf>
    <xf numFmtId="3" fontId="40" fillId="10" borderId="0" xfId="0" applyNumberFormat="1" applyFont="1" applyFill="1" applyAlignment="1">
      <alignment horizontal="center" vertical="center" wrapText="1" readingOrder="1"/>
    </xf>
    <xf numFmtId="3" fontId="31" fillId="10" borderId="0" xfId="0" applyNumberFormat="1" applyFont="1" applyFill="1" applyAlignment="1">
      <alignment horizontal="center" vertical="center"/>
    </xf>
    <xf numFmtId="0" fontId="35" fillId="0" borderId="0" xfId="0" applyFont="1"/>
    <xf numFmtId="3" fontId="33" fillId="3" borderId="0" xfId="0" applyNumberFormat="1" applyFont="1" applyFill="1" applyAlignment="1">
      <alignment horizontal="center" vertical="center" wrapText="1" readingOrder="1"/>
    </xf>
    <xf numFmtId="3" fontId="46" fillId="3" borderId="0" xfId="0" applyNumberFormat="1" applyFont="1" applyFill="1" applyAlignment="1">
      <alignment horizontal="center" vertical="center" wrapText="1" readingOrder="1"/>
    </xf>
    <xf numFmtId="3" fontId="46" fillId="11" borderId="0" xfId="0" applyNumberFormat="1" applyFont="1" applyFill="1" applyAlignment="1">
      <alignment horizontal="center" vertical="center" wrapText="1" readingOrder="1"/>
    </xf>
    <xf numFmtId="3" fontId="33" fillId="4" borderId="0" xfId="0" applyNumberFormat="1" applyFont="1" applyFill="1" applyAlignment="1">
      <alignment horizontal="center" wrapText="1" readingOrder="1"/>
    </xf>
    <xf numFmtId="3" fontId="47" fillId="11" borderId="0" xfId="0" applyNumberFormat="1" applyFont="1" applyFill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3" fontId="48" fillId="11" borderId="0" xfId="0" applyNumberFormat="1" applyFont="1" applyFill="1" applyAlignment="1">
      <alignment horizontal="center" vertical="center"/>
    </xf>
    <xf numFmtId="3" fontId="48" fillId="10" borderId="0" xfId="0" applyNumberFormat="1" applyFont="1" applyFill="1" applyAlignment="1" applyProtection="1">
      <alignment horizontal="center" vertical="center"/>
      <protection hidden="1"/>
    </xf>
    <xf numFmtId="3" fontId="48" fillId="11" borderId="0" xfId="0" applyNumberFormat="1" applyFont="1" applyFill="1" applyAlignment="1" applyProtection="1">
      <alignment horizontal="center" vertical="center"/>
      <protection hidden="1"/>
    </xf>
    <xf numFmtId="3" fontId="35" fillId="0" borderId="0" xfId="0" applyNumberFormat="1" applyFont="1" applyAlignment="1">
      <alignment horizontal="center" vertical="center"/>
    </xf>
    <xf numFmtId="3" fontId="35" fillId="0" borderId="0" xfId="0" applyNumberFormat="1" applyFont="1"/>
    <xf numFmtId="2" fontId="32" fillId="0" borderId="0" xfId="0" applyNumberFormat="1" applyFont="1"/>
    <xf numFmtId="0" fontId="32" fillId="0" borderId="0" xfId="0" applyFont="1"/>
    <xf numFmtId="2" fontId="32" fillId="10" borderId="0" xfId="0" applyNumberFormat="1" applyFont="1" applyFill="1"/>
    <xf numFmtId="0" fontId="49" fillId="0" borderId="0" xfId="0" applyFont="1"/>
    <xf numFmtId="0" fontId="50" fillId="0" borderId="0" xfId="0" applyFont="1"/>
    <xf numFmtId="0" fontId="31" fillId="0" borderId="0" xfId="0" applyFont="1" applyAlignment="1">
      <alignment horizontal="center" vertical="center"/>
    </xf>
    <xf numFmtId="0" fontId="51" fillId="0" borderId="0" xfId="0" applyFont="1"/>
    <xf numFmtId="0" fontId="52" fillId="0" borderId="0" xfId="0" applyFont="1"/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1" fillId="17" borderId="0" xfId="0" applyFont="1" applyFill="1" applyAlignment="1">
      <alignment horizontal="right" vertical="center"/>
    </xf>
    <xf numFmtId="3" fontId="51" fillId="17" borderId="0" xfId="0" applyNumberFormat="1" applyFont="1" applyFill="1" applyAlignment="1">
      <alignment horizontal="center" vertical="center"/>
    </xf>
    <xf numFmtId="3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right" vertical="center"/>
    </xf>
    <xf numFmtId="3" fontId="51" fillId="0" borderId="0" xfId="0" applyNumberFormat="1" applyFont="1" applyAlignment="1">
      <alignment vertical="center"/>
    </xf>
    <xf numFmtId="0" fontId="57" fillId="0" borderId="0" xfId="0" applyFont="1"/>
    <xf numFmtId="0" fontId="56" fillId="0" borderId="0" xfId="0" applyFont="1"/>
    <xf numFmtId="0" fontId="56" fillId="16" borderId="0" xfId="0" applyFont="1" applyFill="1" applyAlignment="1">
      <alignment horizontal="center" vertical="center"/>
    </xf>
    <xf numFmtId="0" fontId="58" fillId="0" borderId="0" xfId="0" applyFont="1"/>
    <xf numFmtId="0" fontId="47" fillId="0" borderId="0" xfId="0" applyFont="1"/>
    <xf numFmtId="0" fontId="42" fillId="0" borderId="0" xfId="0" applyFont="1"/>
    <xf numFmtId="0" fontId="56" fillId="12" borderId="0" xfId="0" applyFont="1" applyFill="1" applyAlignment="1">
      <alignment horizontal="center" vertical="center"/>
    </xf>
    <xf numFmtId="0" fontId="38" fillId="20" borderId="0" xfId="0" applyFont="1" applyFill="1" applyAlignment="1">
      <alignment horizontal="center" vertical="center" wrapText="1" readingOrder="1"/>
    </xf>
    <xf numFmtId="0" fontId="38" fillId="21" borderId="0" xfId="0" applyFont="1" applyFill="1" applyAlignment="1">
      <alignment horizontal="center" wrapText="1" readingOrder="1"/>
    </xf>
    <xf numFmtId="0" fontId="38" fillId="21" borderId="0" xfId="0" applyFont="1" applyFill="1" applyAlignment="1">
      <alignment horizontal="center" vertical="center" wrapText="1" readingOrder="1"/>
    </xf>
    <xf numFmtId="0" fontId="38" fillId="18" borderId="0" xfId="0" applyFont="1" applyFill="1" applyAlignment="1">
      <alignment horizontal="center" wrapText="1" readingOrder="1"/>
    </xf>
    <xf numFmtId="0" fontId="38" fillId="18" borderId="0" xfId="0" applyFont="1" applyFill="1" applyAlignment="1">
      <alignment horizontal="center" vertical="center" wrapText="1" readingOrder="1"/>
    </xf>
    <xf numFmtId="0" fontId="62" fillId="0" borderId="0" xfId="0" applyFont="1" applyAlignment="1">
      <alignment horizontal="center" vertical="center"/>
    </xf>
    <xf numFmtId="0" fontId="62" fillId="0" borderId="0" xfId="0" applyFont="1"/>
    <xf numFmtId="10" fontId="62" fillId="0" borderId="0" xfId="1" applyNumberFormat="1" applyFont="1" applyAlignment="1">
      <alignment horizontal="center" vertical="center"/>
    </xf>
    <xf numFmtId="10" fontId="62" fillId="0" borderId="0" xfId="1" applyNumberFormat="1" applyFont="1" applyFill="1" applyAlignment="1">
      <alignment horizontal="center" vertical="center"/>
    </xf>
    <xf numFmtId="10" fontId="35" fillId="0" borderId="0" xfId="1" applyNumberFormat="1" applyFont="1" applyFill="1" applyAlignment="1">
      <alignment horizontal="center" vertical="center"/>
    </xf>
    <xf numFmtId="0" fontId="64" fillId="0" borderId="0" xfId="0" applyFont="1"/>
    <xf numFmtId="44" fontId="4" fillId="0" borderId="0" xfId="3" applyFont="1" applyAlignment="1">
      <alignment horizontal="center" vertical="center" wrapText="1" readingOrder="1"/>
    </xf>
    <xf numFmtId="0" fontId="3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6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9" fillId="16" borderId="0" xfId="0" applyFont="1" applyFill="1" applyAlignment="1">
      <alignment horizontal="center"/>
    </xf>
    <xf numFmtId="0" fontId="21" fillId="16" borderId="0" xfId="0" applyFont="1" applyFill="1" applyAlignment="1">
      <alignment horizontal="center"/>
    </xf>
    <xf numFmtId="3" fontId="51" fillId="16" borderId="0" xfId="0" applyNumberFormat="1" applyFont="1" applyFill="1" applyAlignment="1">
      <alignment horizontal="center" vertical="center"/>
    </xf>
    <xf numFmtId="3" fontId="24" fillId="16" borderId="0" xfId="0" applyNumberFormat="1" applyFont="1" applyFill="1" applyAlignment="1">
      <alignment horizontal="center" vertical="center"/>
    </xf>
    <xf numFmtId="4" fontId="51" fillId="17" borderId="0" xfId="0" applyNumberFormat="1" applyFont="1" applyFill="1" applyAlignment="1">
      <alignment horizontal="center" vertical="center"/>
    </xf>
    <xf numFmtId="4" fontId="21" fillId="17" borderId="0" xfId="0" applyNumberFormat="1" applyFont="1" applyFill="1" applyAlignment="1">
      <alignment horizontal="center" vertical="center"/>
    </xf>
    <xf numFmtId="0" fontId="59" fillId="18" borderId="0" xfId="0" applyFont="1" applyFill="1" applyAlignment="1">
      <alignment horizontal="center" vertical="center"/>
    </xf>
    <xf numFmtId="0" fontId="60" fillId="18" borderId="0" xfId="0" applyFont="1" applyFill="1" applyAlignment="1">
      <alignment horizontal="center" vertical="center"/>
    </xf>
    <xf numFmtId="0" fontId="56" fillId="16" borderId="0" xfId="0" applyFont="1" applyFill="1" applyAlignment="1">
      <alignment horizontal="center"/>
    </xf>
    <xf numFmtId="0" fontId="56" fillId="11" borderId="0" xfId="0" applyFont="1" applyFill="1" applyAlignment="1">
      <alignment horizontal="center" vertical="center"/>
    </xf>
    <xf numFmtId="0" fontId="21" fillId="11" borderId="0" xfId="0" applyFont="1" applyFill="1" applyAlignment="1">
      <alignment horizontal="center" vertical="center"/>
    </xf>
    <xf numFmtId="0" fontId="53" fillId="16" borderId="0" xfId="0" applyFont="1" applyFill="1" applyAlignment="1">
      <alignment horizontal="center" vertical="center" wrapText="1"/>
    </xf>
    <xf numFmtId="0" fontId="53" fillId="16" borderId="0" xfId="0" applyFont="1" applyFill="1" applyAlignment="1">
      <alignment horizontal="center" vertical="center"/>
    </xf>
    <xf numFmtId="0" fontId="25" fillId="16" borderId="0" xfId="0" applyFont="1" applyFill="1" applyAlignment="1">
      <alignment horizontal="center" vertical="center" wrapText="1"/>
    </xf>
    <xf numFmtId="0" fontId="54" fillId="16" borderId="0" xfId="0" applyFont="1" applyFill="1" applyAlignment="1">
      <alignment horizontal="center" vertical="center" wrapText="1"/>
    </xf>
    <xf numFmtId="0" fontId="26" fillId="16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4" fontId="51" fillId="16" borderId="0" xfId="0" applyNumberFormat="1" applyFont="1" applyFill="1" applyAlignment="1">
      <alignment horizontal="center" vertical="center"/>
    </xf>
    <xf numFmtId="4" fontId="21" fillId="16" borderId="0" xfId="0" applyNumberFormat="1" applyFont="1" applyFill="1" applyAlignment="1">
      <alignment horizontal="center" vertical="center"/>
    </xf>
    <xf numFmtId="0" fontId="55" fillId="16" borderId="0" xfId="0" applyFont="1" applyFill="1" applyAlignment="1">
      <alignment horizontal="center" vertical="center" wrapText="1"/>
    </xf>
    <xf numFmtId="0" fontId="27" fillId="16" borderId="0" xfId="0" applyFont="1" applyFill="1" applyAlignment="1">
      <alignment horizontal="center" vertical="center"/>
    </xf>
    <xf numFmtId="0" fontId="43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10" fontId="43" fillId="0" borderId="0" xfId="1" applyNumberFormat="1" applyFont="1" applyAlignment="1">
      <alignment horizontal="center"/>
    </xf>
    <xf numFmtId="0" fontId="63" fillId="0" borderId="0" xfId="2" applyAlignment="1">
      <alignment horizontal="center"/>
    </xf>
    <xf numFmtId="0" fontId="32" fillId="10" borderId="0" xfId="0" applyFont="1" applyFill="1" applyAlignment="1">
      <alignment horizontal="center"/>
    </xf>
    <xf numFmtId="0" fontId="22" fillId="10" borderId="0" xfId="0" applyFont="1" applyFill="1" applyAlignment="1">
      <alignment horizontal="center"/>
    </xf>
    <xf numFmtId="0" fontId="32" fillId="10" borderId="0" xfId="0" applyFont="1" applyFill="1" applyAlignment="1">
      <alignment horizontal="center" vertical="center"/>
    </xf>
    <xf numFmtId="0" fontId="22" fillId="10" borderId="0" xfId="0" applyFont="1" applyFill="1" applyAlignment="1">
      <alignment horizontal="center" vertical="center"/>
    </xf>
    <xf numFmtId="0" fontId="39" fillId="4" borderId="0" xfId="0" applyFont="1" applyFill="1" applyAlignment="1">
      <alignment horizontal="center" vertical="center" wrapText="1" readingOrder="1"/>
    </xf>
    <xf numFmtId="0" fontId="39" fillId="5" borderId="0" xfId="0" applyFont="1" applyFill="1" applyAlignment="1">
      <alignment horizontal="center" vertical="center" wrapText="1" readingOrder="1"/>
    </xf>
    <xf numFmtId="0" fontId="3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9" fillId="16" borderId="0" xfId="0" applyFont="1" applyFill="1" applyAlignment="1">
      <alignment horizontal="center"/>
    </xf>
    <xf numFmtId="3" fontId="16" fillId="17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14" fillId="0" borderId="2" xfId="0" applyFont="1" applyBorder="1" applyAlignment="1">
      <alignment horizontal="center" vertical="center" textRotation="90"/>
    </xf>
    <xf numFmtId="0" fontId="14" fillId="0" borderId="3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4" fillId="0" borderId="0" xfId="0" applyFont="1" applyAlignment="1">
      <alignment horizontal="center"/>
    </xf>
    <xf numFmtId="0" fontId="11" fillId="3" borderId="0" xfId="0" applyFont="1" applyFill="1" applyAlignment="1">
      <alignment horizontal="center" vertical="center" wrapText="1" readingOrder="1"/>
    </xf>
    <xf numFmtId="0" fontId="14" fillId="0" borderId="1" xfId="0" applyFont="1" applyBorder="1" applyAlignment="1">
      <alignment horizontal="center" vertical="center" textRotation="90"/>
    </xf>
    <xf numFmtId="1" fontId="13" fillId="3" borderId="0" xfId="0" applyNumberFormat="1" applyFont="1" applyFill="1" applyAlignment="1">
      <alignment horizontal="center" vertical="center" wrapText="1" readingOrder="1"/>
    </xf>
  </cellXfs>
  <cellStyles count="4">
    <cellStyle name="Hipervínculo" xfId="2" builtinId="8"/>
    <cellStyle name="Moneda" xfId="3" builtinId="4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4C19C"/>
      <color rgb="FFAE851E"/>
      <color rgb="FF235B4E"/>
      <color rgb="FF9D2449"/>
      <color rgb="FFECECEC"/>
      <color rgb="FF846B38"/>
      <color rgb="FFBB9D61"/>
      <color rgb="FFFAF8F4"/>
      <color rgb="FFF1EB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" panose="020B0502040504020204" pitchFamily="34" charset="0"/>
                <a:ea typeface="Noto Sans" panose="020B0502040504020204" pitchFamily="34" charset="0"/>
                <a:cs typeface="Noto Sans" panose="020B0502040504020204" pitchFamily="34" charset="0"/>
              </a:defRPr>
            </a:pPr>
            <a:r>
              <a:rPr lang="es-ES" b="1">
                <a:latin typeface="Noto Sans" panose="020B0502040504020204" pitchFamily="34" charset="0"/>
                <a:ea typeface="Noto Sans" panose="020B0502040504020204" pitchFamily="34" charset="0"/>
                <a:cs typeface="Noto Sans" panose="020B0502040504020204" pitchFamily="34" charset="0"/>
              </a:rPr>
              <a:t>PASAJEROS NACIONALES E INTERNACIONALES</a:t>
            </a:r>
            <a:br>
              <a:rPr lang="es-ES" b="1"/>
            </a:br>
            <a:r>
              <a:rPr lang="es-ES" b="0"/>
              <a:t>DEL 1/o. ENE. AL 31</a:t>
            </a:r>
            <a:r>
              <a:rPr lang="es-ES" b="0" baseline="0"/>
              <a:t>  JUL</a:t>
            </a:r>
            <a:r>
              <a:rPr lang="es-ES" b="0"/>
              <a:t>. 2026</a:t>
            </a:r>
            <a:br>
              <a:rPr lang="es-ES" b="0"/>
            </a:br>
            <a:r>
              <a:rPr lang="es-ES" b="0"/>
              <a:t>(DISTRIBUCIÓN %)</a:t>
            </a:r>
            <a:endParaRPr lang="es-MX" b="0"/>
          </a:p>
        </c:rich>
      </c:tx>
      <c:layout>
        <c:manualLayout>
          <c:xMode val="edge"/>
          <c:yMode val="edge"/>
          <c:x val="0.19175936414059683"/>
          <c:y val="4.40129277867417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31146159106331428"/>
          <c:y val="0.31795077028697943"/>
          <c:w val="0.3829403348621136"/>
          <c:h val="0.64219049222568236"/>
        </c:manualLayout>
      </c:layout>
      <c:doughnutChart>
        <c:varyColors val="1"/>
        <c:ser>
          <c:idx val="0"/>
          <c:order val="0"/>
          <c:spPr>
            <a:solidFill>
              <a:srgbClr val="235B4E"/>
            </a:solidFill>
            <a:ln>
              <a:noFill/>
            </a:ln>
          </c:spPr>
          <c:dPt>
            <c:idx val="0"/>
            <c:bubble3D val="0"/>
            <c:spPr>
              <a:solidFill>
                <a:srgbClr val="9D244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DF-4798-A69C-ED6179486F74}"/>
              </c:ext>
            </c:extLst>
          </c:dPt>
          <c:dPt>
            <c:idx val="1"/>
            <c:bubble3D val="0"/>
            <c:spPr>
              <a:solidFill>
                <a:srgbClr val="D4C19C"/>
              </a:solidFill>
              <a:ln w="19050">
                <a:solidFill>
                  <a:srgbClr val="D4C19C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EDF-4798-A69C-ED6179486F74}"/>
              </c:ext>
            </c:extLst>
          </c:dPt>
          <c:dLbls>
            <c:dLbl>
              <c:idx val="0"/>
              <c:layout>
                <c:manualLayout>
                  <c:x val="0.29278352676298414"/>
                  <c:y val="1.9937757297257496E-3"/>
                </c:manualLayout>
              </c:layout>
              <c:tx>
                <c:rich>
                  <a:bodyPr/>
                  <a:lstStyle/>
                  <a:p>
                    <a:r>
                      <a:rPr lang="en-US" sz="1400" b="0"/>
                      <a:t>NACIONALES.
</a:t>
                    </a:r>
                    <a:fld id="{C3D7235D-5EC6-4409-B15A-0379383FAFE0}" type="PERCENTAGE">
                      <a:rPr lang="en-US" sz="1400" b="1"/>
                      <a:pPr/>
                      <a:t>[PORCENTAJE]</a:t>
                    </a:fld>
                    <a:endParaRPr lang="en-US" sz="1400" b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218610293327789"/>
                      <c:h val="0.2448611720559882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EDF-4798-A69C-ED6179486F74}"/>
                </c:ext>
              </c:extLst>
            </c:dLbl>
            <c:dLbl>
              <c:idx val="1"/>
              <c:layout>
                <c:manualLayout>
                  <c:x val="-0.277534621272924"/>
                  <c:y val="-7.0420646028777081E-2"/>
                </c:manualLayout>
              </c:layout>
              <c:tx>
                <c:rich>
                  <a:bodyPr/>
                  <a:lstStyle/>
                  <a:p>
                    <a:r>
                      <a:rPr lang="en-US" sz="1400" b="0"/>
                      <a:t>INTERNACIONALES.
</a:t>
                    </a:r>
                    <a:fld id="{4EEE42DD-B058-4597-B4B5-33EC7909E98E}" type="PERCENTAGE">
                      <a:rPr lang="en-US" sz="1400" b="1"/>
                      <a:pPr/>
                      <a:t>[PORCENTAJE]</a:t>
                    </a:fld>
                    <a:endParaRPr lang="en-US" sz="1400" b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815275951123482"/>
                      <c:h val="0.1765913054347342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DEDF-4798-A69C-ED6179486F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oto Sans" panose="020B0502040504020204" pitchFamily="34" charset="0"/>
                    <a:ea typeface="Noto Sans" panose="020B0502040504020204" pitchFamily="34" charset="0"/>
                    <a:cs typeface="Noto Sans" panose="020B0502040504020204" pitchFamily="34" charset="0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Pasajeros!$D$25:$E$25</c:f>
              <c:numCache>
                <c:formatCode>#,##0</c:formatCode>
                <c:ptCount val="2"/>
                <c:pt idx="0">
                  <c:v>4111748</c:v>
                </c:pt>
                <c:pt idx="1">
                  <c:v>212492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DF-4798-A69C-ED6179486F7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Noto Sans" panose="020B0502040504020204" pitchFamily="34" charset="0"/>
          <a:ea typeface="Noto Sans" panose="020B0502040504020204" pitchFamily="34" charset="0"/>
          <a:cs typeface="Noto Sans" panose="020B0502040504020204" pitchFamily="34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" panose="020B0502040504020204" pitchFamily="34" charset="0"/>
                <a:ea typeface="Noto Sans" panose="020B0502040504020204" pitchFamily="34" charset="0"/>
                <a:cs typeface="Noto Sans" panose="020B0502040504020204" pitchFamily="34" charset="0"/>
              </a:defRPr>
            </a:pPr>
            <a:r>
              <a:rPr lang="en-US" b="1"/>
              <a:t>OPERACIONES INTERNACIONALES</a:t>
            </a:r>
            <a:br>
              <a:rPr lang="en-US" b="1"/>
            </a:br>
            <a:r>
              <a:rPr lang="en-US" b="1"/>
              <a:t>DEL  </a:t>
            </a:r>
            <a:r>
              <a:rPr lang="es-ES" b="1"/>
              <a:t>1/o. ENE. AL 31</a:t>
            </a:r>
            <a:r>
              <a:rPr lang="es-ES" b="1" baseline="0"/>
              <a:t> JUL</a:t>
            </a:r>
            <a:r>
              <a:rPr lang="es-ES" b="1"/>
              <a:t>. 2026.</a:t>
            </a:r>
            <a:endParaRPr lang="es-MX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B9D6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1F-4305-941C-31EABC807B8A}"/>
              </c:ext>
            </c:extLst>
          </c:dPt>
          <c:dPt>
            <c:idx val="1"/>
            <c:invertIfNegative val="0"/>
            <c:bubble3D val="0"/>
            <c:spPr>
              <a:solidFill>
                <a:srgbClr val="235B4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81F-4305-941C-31EABC807B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oto Sans" panose="020B0502040504020204" pitchFamily="34" charset="0"/>
                    <a:ea typeface="Noto Sans" panose="020B0502040504020204" pitchFamily="34" charset="0"/>
                    <a:cs typeface="Noto Sans" panose="020B0502040504020204" pitchFamily="34" charset="0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Operaciones!$G$40:$H$40</c:f>
              <c:strCache>
                <c:ptCount val="2"/>
                <c:pt idx="0">
                  <c:v>SALIDAS</c:v>
                </c:pt>
                <c:pt idx="1">
                  <c:v>LLEGADAS</c:v>
                </c:pt>
              </c:strCache>
            </c:strRef>
          </c:cat>
          <c:val>
            <c:numRef>
              <c:f>Operaciones!$G$53:$H$53</c:f>
              <c:numCache>
                <c:formatCode>#,##0</c:formatCode>
                <c:ptCount val="2"/>
                <c:pt idx="0">
                  <c:v>803</c:v>
                </c:pt>
                <c:pt idx="1">
                  <c:v>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1F-4305-941C-31EABC807B8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88751967"/>
        <c:axId val="406929247"/>
      </c:barChart>
      <c:catAx>
        <c:axId val="3887519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" panose="020B0502040504020204" pitchFamily="34" charset="0"/>
                <a:ea typeface="Noto Sans" panose="020B0502040504020204" pitchFamily="34" charset="0"/>
                <a:cs typeface="Noto Sans" panose="020B0502040504020204" pitchFamily="34" charset="0"/>
              </a:defRPr>
            </a:pPr>
            <a:endParaRPr lang="es-MX"/>
          </a:p>
        </c:txPr>
        <c:crossAx val="406929247"/>
        <c:crosses val="autoZero"/>
        <c:auto val="1"/>
        <c:lblAlgn val="ctr"/>
        <c:lblOffset val="100"/>
        <c:noMultiLvlLbl val="0"/>
      </c:catAx>
      <c:valAx>
        <c:axId val="406929247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3887519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latin typeface="Noto Sans" panose="020B0502040504020204" pitchFamily="34" charset="0"/>
          <a:ea typeface="Noto Sans" panose="020B0502040504020204" pitchFamily="34" charset="0"/>
          <a:cs typeface="Noto Sans" panose="020B0502040504020204" pitchFamily="34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" panose="020B0502040504020204" pitchFamily="34" charset="0"/>
                <a:ea typeface="Noto Sans" panose="020B0502040504020204" pitchFamily="34" charset="0"/>
                <a:cs typeface="Noto Sans" panose="020B0502040504020204" pitchFamily="34" charset="0"/>
              </a:defRPr>
            </a:pPr>
            <a:r>
              <a:rPr lang="es-ES" sz="1200" b="1"/>
              <a:t>OPERACIONES DE AVIACIÓN GENERAL</a:t>
            </a:r>
            <a:r>
              <a:rPr lang="es-ES" sz="1200" b="1" baseline="0"/>
              <a:t> NACIONALES E INTERNACIONALES</a:t>
            </a:r>
            <a:r>
              <a:rPr lang="es-ES" sz="1200" b="1"/>
              <a:t>, DEL 1/o. ENE. AL 31</a:t>
            </a:r>
            <a:r>
              <a:rPr lang="es-ES" sz="1200" b="1" baseline="0"/>
              <a:t> JUL</a:t>
            </a:r>
            <a:r>
              <a:rPr lang="es-ES" sz="1200" b="1"/>
              <a:t>. 2026.</a:t>
            </a:r>
            <a:br>
              <a:rPr lang="es-ES" sz="1200"/>
            </a:br>
            <a:r>
              <a:rPr lang="es-ES" sz="1200"/>
              <a:t>(DISTRIBUCIÓN %)</a:t>
            </a:r>
            <a:endParaRPr lang="es-MX" sz="1200"/>
          </a:p>
        </c:rich>
      </c:tx>
      <c:layout>
        <c:manualLayout>
          <c:xMode val="edge"/>
          <c:yMode val="edge"/>
          <c:x val="0.11418044619422571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defRPr>
          </a:pPr>
          <a:endParaRPr lang="es-MX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235B4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89C3-436E-AD6A-E2B7350AABCB}"/>
              </c:ext>
            </c:extLst>
          </c:dPt>
          <c:dPt>
            <c:idx val="1"/>
            <c:bubble3D val="0"/>
            <c:spPr>
              <a:solidFill>
                <a:srgbClr val="D4C19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9C3-436E-AD6A-E2B7350AABCB}"/>
              </c:ext>
            </c:extLst>
          </c:dPt>
          <c:dLbls>
            <c:dLbl>
              <c:idx val="0"/>
              <c:layout>
                <c:manualLayout>
                  <c:x val="0.20847096559595771"/>
                  <c:y val="3.7348857251891313E-3"/>
                </c:manualLayout>
              </c:layout>
              <c:tx>
                <c:rich>
                  <a:bodyPr/>
                  <a:lstStyle/>
                  <a:p>
                    <a:fld id="{B6C08AA9-C5AF-4CF2-B5A1-096D69AE0D7E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
</a:t>
                    </a:r>
                    <a:fld id="{42441F4E-2CC4-465B-8C2C-43A68E95563C}" type="PERCENTAGE">
                      <a:rPr lang="en-US" sz="1600" b="1" baseline="0"/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89C3-436E-AD6A-E2B7350AABCB}"/>
                </c:ext>
              </c:extLst>
            </c:dLbl>
            <c:dLbl>
              <c:idx val="1"/>
              <c:layout>
                <c:manualLayout>
                  <c:x val="-0.22059093786372083"/>
                  <c:y val="-7.1960932579689272E-3"/>
                </c:manualLayout>
              </c:layout>
              <c:tx>
                <c:rich>
                  <a:bodyPr/>
                  <a:lstStyle/>
                  <a:p>
                    <a:fld id="{219A72CF-4AD6-4C29-BB7A-0013B5F5FAE3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
</a:t>
                    </a:r>
                    <a:fld id="{D291F829-2031-4292-91F8-711332D32E54}" type="PERCENTAGE">
                      <a:rPr lang="en-US" sz="1600" b="1" baseline="0"/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309432185692249"/>
                      <c:h val="0.1774737916300369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9C3-436E-AD6A-E2B7350AABC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oto Sans" panose="020B0502040504020204" pitchFamily="34" charset="0"/>
                    <a:ea typeface="Noto Sans" panose="020B0502040504020204" pitchFamily="34" charset="0"/>
                    <a:cs typeface="Noto Sans" panose="020B0502040504020204" pitchFamily="34" charset="0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Operaciones!$D$71:$E$71</c:f>
              <c:strCache>
                <c:ptCount val="2"/>
                <c:pt idx="0">
                  <c:v>NACIONALES</c:v>
                </c:pt>
                <c:pt idx="1">
                  <c:v>INTERNACIONALES</c:v>
                </c:pt>
              </c:strCache>
            </c:strRef>
          </c:cat>
          <c:val>
            <c:numRef>
              <c:f>Operaciones!$D$84:$E$84</c:f>
              <c:numCache>
                <c:formatCode>#,##0</c:formatCode>
                <c:ptCount val="2"/>
                <c:pt idx="0">
                  <c:v>1207</c:v>
                </c:pt>
                <c:pt idx="1">
                  <c:v>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C3-436E-AD6A-E2B7350AABC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Noto Sans" panose="020B0502040504020204" pitchFamily="34" charset="0"/>
          <a:ea typeface="Noto Sans" panose="020B0502040504020204" pitchFamily="34" charset="0"/>
          <a:cs typeface="Noto Sans" panose="020B0502040504020204" pitchFamily="34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Tabs!$G$4</c:f>
              <c:strCache>
                <c:ptCount val="1"/>
                <c:pt idx="0">
                  <c:v>ACUMULADOS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ontserrat" panose="00000500000000000000" pitchFamily="2" charset="0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Tabs!$B$5:$C$19</c:f>
              <c:multiLvlStrCache>
                <c:ptCount val="15"/>
                <c:lvl>
                  <c:pt idx="0">
                    <c:v>21 - 31 MAR.</c:v>
                  </c:pt>
                  <c:pt idx="1">
                    <c:v>ABR.</c:v>
                  </c:pt>
                  <c:pt idx="2">
                    <c:v>MAY.</c:v>
                  </c:pt>
                  <c:pt idx="3">
                    <c:v>JUN.</c:v>
                  </c:pt>
                  <c:pt idx="4">
                    <c:v>JUL.</c:v>
                  </c:pt>
                  <c:pt idx="5">
                    <c:v>AGO.</c:v>
                  </c:pt>
                  <c:pt idx="6">
                    <c:v>SEP.</c:v>
                  </c:pt>
                  <c:pt idx="7">
                    <c:v>OCT.</c:v>
                  </c:pt>
                  <c:pt idx="8">
                    <c:v>NOV.</c:v>
                  </c:pt>
                  <c:pt idx="9">
                    <c:v>DIC.</c:v>
                  </c:pt>
                  <c:pt idx="10">
                    <c:v>ENE.</c:v>
                  </c:pt>
                  <c:pt idx="11">
                    <c:v>FEB.</c:v>
                  </c:pt>
                  <c:pt idx="12">
                    <c:v>MAR.</c:v>
                  </c:pt>
                  <c:pt idx="13">
                    <c:v>ABR.</c:v>
                  </c:pt>
                  <c:pt idx="14">
                    <c:v>MAY.</c:v>
                  </c:pt>
                </c:lvl>
                <c:lvl>
                  <c:pt idx="0">
                    <c:v>2022</c:v>
                  </c:pt>
                  <c:pt idx="10">
                    <c:v>2023</c:v>
                  </c:pt>
                </c:lvl>
              </c:multiLvlStrCache>
            </c:multiLvlStrRef>
          </c:cat>
          <c:val>
            <c:numRef>
              <c:f>Tabs!$G$5:$G$19</c:f>
              <c:numCache>
                <c:formatCode>#,##0</c:formatCode>
                <c:ptCount val="15"/>
                <c:pt idx="0">
                  <c:v>14225</c:v>
                </c:pt>
                <c:pt idx="1">
                  <c:v>49818</c:v>
                </c:pt>
                <c:pt idx="2">
                  <c:v>86223</c:v>
                </c:pt>
                <c:pt idx="3">
                  <c:v>119577</c:v>
                </c:pt>
                <c:pt idx="4">
                  <c:v>155857</c:v>
                </c:pt>
                <c:pt idx="5">
                  <c:v>209437</c:v>
                </c:pt>
                <c:pt idx="6">
                  <c:v>311958</c:v>
                </c:pt>
                <c:pt idx="7">
                  <c:v>497575</c:v>
                </c:pt>
                <c:pt idx="8">
                  <c:v>700669</c:v>
                </c:pt>
                <c:pt idx="9">
                  <c:v>912415</c:v>
                </c:pt>
                <c:pt idx="10">
                  <c:v>1098987</c:v>
                </c:pt>
                <c:pt idx="11">
                  <c:v>1264302</c:v>
                </c:pt>
                <c:pt idx="12">
                  <c:v>1460641</c:v>
                </c:pt>
                <c:pt idx="13">
                  <c:v>1665649</c:v>
                </c:pt>
                <c:pt idx="14">
                  <c:v>1883971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F7-4E9E-B640-735C2F3C4C7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47204032"/>
        <c:axId val="447200704"/>
      </c:barChart>
      <c:catAx>
        <c:axId val="447204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anose="00000500000000000000" pitchFamily="2" charset="0"/>
                <a:ea typeface="+mn-ea"/>
                <a:cs typeface="+mn-cs"/>
              </a:defRPr>
            </a:pPr>
            <a:endParaRPr lang="es-MX"/>
          </a:p>
        </c:txPr>
        <c:crossAx val="447200704"/>
        <c:crosses val="autoZero"/>
        <c:auto val="1"/>
        <c:lblAlgn val="ctr"/>
        <c:lblOffset val="100"/>
        <c:noMultiLvlLbl val="0"/>
      </c:catAx>
      <c:valAx>
        <c:axId val="447200704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447204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Montserrat" panose="00000500000000000000" pitchFamily="2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Tabs!$N$4</c:f>
              <c:strCache>
                <c:ptCount val="1"/>
                <c:pt idx="0">
                  <c:v>ACUMULADOS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ontserrat" panose="00000500000000000000" pitchFamily="2" charset="0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Tabs!$I$5:$J$19</c:f>
              <c:multiLvlStrCache>
                <c:ptCount val="15"/>
                <c:lvl>
                  <c:pt idx="0">
                    <c:v>21 - 31 MAR.</c:v>
                  </c:pt>
                  <c:pt idx="1">
                    <c:v>ABR.</c:v>
                  </c:pt>
                  <c:pt idx="2">
                    <c:v>MAY.</c:v>
                  </c:pt>
                  <c:pt idx="3">
                    <c:v>JUN.</c:v>
                  </c:pt>
                  <c:pt idx="4">
                    <c:v>JUL.</c:v>
                  </c:pt>
                  <c:pt idx="5">
                    <c:v>AGO.</c:v>
                  </c:pt>
                  <c:pt idx="6">
                    <c:v>SEP.</c:v>
                  </c:pt>
                  <c:pt idx="7">
                    <c:v>OCT.</c:v>
                  </c:pt>
                  <c:pt idx="8">
                    <c:v>NOV.</c:v>
                  </c:pt>
                  <c:pt idx="9">
                    <c:v>DIC.</c:v>
                  </c:pt>
                  <c:pt idx="10">
                    <c:v>ENE.</c:v>
                  </c:pt>
                  <c:pt idx="11">
                    <c:v>FEB.</c:v>
                  </c:pt>
                  <c:pt idx="12">
                    <c:v>MAR.</c:v>
                  </c:pt>
                  <c:pt idx="13">
                    <c:v>ABR.</c:v>
                  </c:pt>
                  <c:pt idx="14">
                    <c:v>MAY.</c:v>
                  </c:pt>
                </c:lvl>
                <c:lvl>
                  <c:pt idx="0">
                    <c:v>2022</c:v>
                  </c:pt>
                  <c:pt idx="10">
                    <c:v>2023</c:v>
                  </c:pt>
                </c:lvl>
              </c:multiLvlStrCache>
            </c:multiLvlStrRef>
          </c:cat>
          <c:val>
            <c:numRef>
              <c:f>Tabs!$N$5:$N$19</c:f>
              <c:numCache>
                <c:formatCode>#,##0</c:formatCode>
                <c:ptCount val="15"/>
                <c:pt idx="0">
                  <c:v>138</c:v>
                </c:pt>
                <c:pt idx="1">
                  <c:v>494</c:v>
                </c:pt>
                <c:pt idx="2">
                  <c:v>865</c:v>
                </c:pt>
                <c:pt idx="3">
                  <c:v>1221</c:v>
                </c:pt>
                <c:pt idx="4">
                  <c:v>1559</c:v>
                </c:pt>
                <c:pt idx="5">
                  <c:v>2179</c:v>
                </c:pt>
                <c:pt idx="6">
                  <c:v>3506</c:v>
                </c:pt>
                <c:pt idx="7">
                  <c:v>5372</c:v>
                </c:pt>
                <c:pt idx="8">
                  <c:v>7156</c:v>
                </c:pt>
                <c:pt idx="9">
                  <c:v>8996</c:v>
                </c:pt>
                <c:pt idx="10">
                  <c:v>10852</c:v>
                </c:pt>
                <c:pt idx="11">
                  <c:v>12502</c:v>
                </c:pt>
                <c:pt idx="12">
                  <c:v>14342</c:v>
                </c:pt>
                <c:pt idx="13">
                  <c:v>16052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AF-40F0-BC0C-10E5FDCF2F9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72738448"/>
        <c:axId val="1972738864"/>
      </c:barChart>
      <c:catAx>
        <c:axId val="1972738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anose="00000500000000000000" pitchFamily="2" charset="0"/>
                <a:ea typeface="+mn-ea"/>
                <a:cs typeface="+mn-cs"/>
              </a:defRPr>
            </a:pPr>
            <a:endParaRPr lang="es-MX"/>
          </a:p>
        </c:txPr>
        <c:crossAx val="1972738864"/>
        <c:crosses val="autoZero"/>
        <c:auto val="1"/>
        <c:lblAlgn val="ctr"/>
        <c:lblOffset val="100"/>
        <c:noMultiLvlLbl val="0"/>
      </c:catAx>
      <c:valAx>
        <c:axId val="1972738864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972738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Montserrat" panose="00000500000000000000" pitchFamily="2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Tabs!$G$40</c:f>
              <c:strCache>
                <c:ptCount val="1"/>
                <c:pt idx="0">
                  <c:v>ACUMULADOS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ontserrat" panose="00000500000000000000" pitchFamily="2" charset="0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Tabs!$B$41:$C$55</c:f>
              <c:multiLvlStrCache>
                <c:ptCount val="15"/>
                <c:lvl>
                  <c:pt idx="0">
                    <c:v>MAR.</c:v>
                  </c:pt>
                  <c:pt idx="1">
                    <c:v>ABR.</c:v>
                  </c:pt>
                  <c:pt idx="2">
                    <c:v>MAY.</c:v>
                  </c:pt>
                  <c:pt idx="3">
                    <c:v>JUN.</c:v>
                  </c:pt>
                  <c:pt idx="4">
                    <c:v>JUL.</c:v>
                  </c:pt>
                  <c:pt idx="5">
                    <c:v>AGO.</c:v>
                  </c:pt>
                  <c:pt idx="6">
                    <c:v>SEP.</c:v>
                  </c:pt>
                  <c:pt idx="7">
                    <c:v>OCT.</c:v>
                  </c:pt>
                  <c:pt idx="8">
                    <c:v>NOV.</c:v>
                  </c:pt>
                  <c:pt idx="9">
                    <c:v>DIC.</c:v>
                  </c:pt>
                  <c:pt idx="10">
                    <c:v>ENE.</c:v>
                  </c:pt>
                  <c:pt idx="11">
                    <c:v>FEB.</c:v>
                  </c:pt>
                  <c:pt idx="12">
                    <c:v>MAR.</c:v>
                  </c:pt>
                  <c:pt idx="13">
                    <c:v>ABR.</c:v>
                  </c:pt>
                  <c:pt idx="14">
                    <c:v>MAY.</c:v>
                  </c:pt>
                </c:lvl>
                <c:lvl>
                  <c:pt idx="0">
                    <c:v>2022</c:v>
                  </c:pt>
                  <c:pt idx="10">
                    <c:v>2023</c:v>
                  </c:pt>
                </c:lvl>
              </c:multiLvlStrCache>
            </c:multiLvlStrRef>
          </c:cat>
          <c:val>
            <c:numRef>
              <c:f>Tabs!$G$41:$G$55</c:f>
              <c:numCache>
                <c:formatCode>#,##0</c:formatCode>
                <c:ptCount val="15"/>
                <c:pt idx="0">
                  <c:v>18</c:v>
                </c:pt>
                <c:pt idx="1">
                  <c:v>40</c:v>
                </c:pt>
                <c:pt idx="2">
                  <c:v>89</c:v>
                </c:pt>
                <c:pt idx="3">
                  <c:v>114</c:v>
                </c:pt>
                <c:pt idx="4">
                  <c:v>140</c:v>
                </c:pt>
                <c:pt idx="5">
                  <c:v>161</c:v>
                </c:pt>
                <c:pt idx="6">
                  <c:v>197</c:v>
                </c:pt>
                <c:pt idx="7">
                  <c:v>268</c:v>
                </c:pt>
                <c:pt idx="8">
                  <c:v>369</c:v>
                </c:pt>
                <c:pt idx="9">
                  <c:v>427</c:v>
                </c:pt>
                <c:pt idx="10">
                  <c:v>540</c:v>
                </c:pt>
                <c:pt idx="11">
                  <c:v>655</c:v>
                </c:pt>
                <c:pt idx="12">
                  <c:v>810</c:v>
                </c:pt>
                <c:pt idx="13">
                  <c:v>973</c:v>
                </c:pt>
                <c:pt idx="14">
                  <c:v>1113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BC-4609-A024-A029FF8EA16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116633344"/>
        <c:axId val="2116625440"/>
      </c:barChart>
      <c:catAx>
        <c:axId val="211663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anose="00000500000000000000" pitchFamily="2" charset="0"/>
                <a:ea typeface="+mn-ea"/>
                <a:cs typeface="+mn-cs"/>
              </a:defRPr>
            </a:pPr>
            <a:endParaRPr lang="es-MX"/>
          </a:p>
        </c:txPr>
        <c:crossAx val="2116625440"/>
        <c:crosses val="autoZero"/>
        <c:auto val="1"/>
        <c:lblAlgn val="ctr"/>
        <c:lblOffset val="100"/>
        <c:noMultiLvlLbl val="0"/>
      </c:catAx>
      <c:valAx>
        <c:axId val="2116625440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2116633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Montserrat" panose="00000500000000000000" pitchFamily="2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Tabs!$N$40</c:f>
              <c:strCache>
                <c:ptCount val="1"/>
                <c:pt idx="0">
                  <c:v>ACUMULADOS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ontserrat" panose="00000500000000000000" pitchFamily="2" charset="0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Tabs!$I$41:$J$55</c:f>
              <c:multiLvlStrCache>
                <c:ptCount val="15"/>
                <c:lvl>
                  <c:pt idx="0">
                    <c:v>MAR.</c:v>
                  </c:pt>
                  <c:pt idx="1">
                    <c:v>ABR.</c:v>
                  </c:pt>
                  <c:pt idx="2">
                    <c:v>MAY.</c:v>
                  </c:pt>
                  <c:pt idx="3">
                    <c:v>JUN.</c:v>
                  </c:pt>
                  <c:pt idx="4">
                    <c:v>JUL.</c:v>
                  </c:pt>
                  <c:pt idx="5">
                    <c:v>AGO.</c:v>
                  </c:pt>
                  <c:pt idx="6">
                    <c:v>SEP.</c:v>
                  </c:pt>
                  <c:pt idx="7">
                    <c:v>OCT.</c:v>
                  </c:pt>
                  <c:pt idx="8">
                    <c:v>NOV.</c:v>
                  </c:pt>
                  <c:pt idx="9">
                    <c:v>DIC.</c:v>
                  </c:pt>
                  <c:pt idx="10">
                    <c:v>ENE.</c:v>
                  </c:pt>
                  <c:pt idx="11">
                    <c:v>FEB.</c:v>
                  </c:pt>
                  <c:pt idx="12">
                    <c:v>MAR.</c:v>
                  </c:pt>
                  <c:pt idx="13">
                    <c:v>ABR.</c:v>
                  </c:pt>
                  <c:pt idx="14">
                    <c:v>MAY.</c:v>
                  </c:pt>
                </c:lvl>
                <c:lvl>
                  <c:pt idx="0">
                    <c:v>2022</c:v>
                  </c:pt>
                  <c:pt idx="10">
                    <c:v>2023</c:v>
                  </c:pt>
                </c:lvl>
              </c:multiLvlStrCache>
            </c:multiLvlStrRef>
          </c:cat>
          <c:val>
            <c:numRef>
              <c:f>Tabs!$N$41:$N$55</c:f>
              <c:numCache>
                <c:formatCode>#,##0</c:formatCode>
                <c:ptCount val="15"/>
                <c:pt idx="0">
                  <c:v>31</c:v>
                </c:pt>
                <c:pt idx="1">
                  <c:v>74</c:v>
                </c:pt>
                <c:pt idx="2">
                  <c:v>239</c:v>
                </c:pt>
                <c:pt idx="3">
                  <c:v>306</c:v>
                </c:pt>
                <c:pt idx="4">
                  <c:v>376</c:v>
                </c:pt>
                <c:pt idx="5">
                  <c:v>408</c:v>
                </c:pt>
                <c:pt idx="6">
                  <c:v>490</c:v>
                </c:pt>
                <c:pt idx="7">
                  <c:v>753</c:v>
                </c:pt>
                <c:pt idx="8">
                  <c:v>1328</c:v>
                </c:pt>
                <c:pt idx="9">
                  <c:v>1478</c:v>
                </c:pt>
                <c:pt idx="10">
                  <c:v>1938</c:v>
                </c:pt>
                <c:pt idx="11">
                  <c:v>2317</c:v>
                </c:pt>
                <c:pt idx="12">
                  <c:v>2751</c:v>
                </c:pt>
                <c:pt idx="13">
                  <c:v>3941</c:v>
                </c:pt>
                <c:pt idx="14">
                  <c:v>4480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44-410F-A20E-E8AF0332469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116699072"/>
        <c:axId val="2116703232"/>
      </c:barChart>
      <c:catAx>
        <c:axId val="2116699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anose="00000500000000000000" pitchFamily="2" charset="0"/>
                <a:ea typeface="+mn-ea"/>
                <a:cs typeface="+mn-cs"/>
              </a:defRPr>
            </a:pPr>
            <a:endParaRPr lang="es-MX"/>
          </a:p>
        </c:txPr>
        <c:crossAx val="2116703232"/>
        <c:crosses val="autoZero"/>
        <c:auto val="1"/>
        <c:lblAlgn val="ctr"/>
        <c:lblOffset val="100"/>
        <c:noMultiLvlLbl val="0"/>
      </c:catAx>
      <c:valAx>
        <c:axId val="2116703232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2116699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Montserrat" panose="00000500000000000000" pitchFamily="2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Tabs!$D$78</c:f>
              <c:strCache>
                <c:ptCount val="1"/>
                <c:pt idx="0">
                  <c:v>PASAJEROS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Tabs!$C$79:$C$89</c:f>
              <c:strCache>
                <c:ptCount val="11"/>
                <c:pt idx="0">
                  <c:v>QUINTANA ROO</c:v>
                </c:pt>
                <c:pt idx="1">
                  <c:v>JALISCO</c:v>
                </c:pt>
                <c:pt idx="2">
                  <c:v>BAJA CALIFORNIA</c:v>
                </c:pt>
                <c:pt idx="3">
                  <c:v>NUEVO LEÓN</c:v>
                </c:pt>
                <c:pt idx="4">
                  <c:v>OAXACA</c:v>
                </c:pt>
                <c:pt idx="5">
                  <c:v>YUCATÁN</c:v>
                </c:pt>
                <c:pt idx="6">
                  <c:v>BAJA CALIFORNIA SUR</c:v>
                </c:pt>
                <c:pt idx="7">
                  <c:v>GUERRERO</c:v>
                </c:pt>
                <c:pt idx="8">
                  <c:v>VERACRUZ</c:v>
                </c:pt>
                <c:pt idx="9">
                  <c:v>TABASCO</c:v>
                </c:pt>
                <c:pt idx="10">
                  <c:v>OTRAS</c:v>
                </c:pt>
              </c:strCache>
            </c:strRef>
          </c:cat>
          <c:val>
            <c:numRef>
              <c:f>Tabs!$D$79:$D$89</c:f>
              <c:numCache>
                <c:formatCode>#,##0</c:formatCode>
                <c:ptCount val="11"/>
                <c:pt idx="0">
                  <c:v>516370</c:v>
                </c:pt>
                <c:pt idx="1">
                  <c:v>332894</c:v>
                </c:pt>
                <c:pt idx="2">
                  <c:v>236279</c:v>
                </c:pt>
                <c:pt idx="3">
                  <c:v>213078</c:v>
                </c:pt>
                <c:pt idx="4">
                  <c:v>172805</c:v>
                </c:pt>
                <c:pt idx="5">
                  <c:v>157941</c:v>
                </c:pt>
                <c:pt idx="6">
                  <c:v>78910</c:v>
                </c:pt>
                <c:pt idx="7">
                  <c:v>53508</c:v>
                </c:pt>
                <c:pt idx="8">
                  <c:v>23964</c:v>
                </c:pt>
                <c:pt idx="9">
                  <c:v>4065</c:v>
                </c:pt>
                <c:pt idx="10">
                  <c:v>5136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7C-44DA-A70C-422AA36CB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570336"/>
        <c:axId val="30571584"/>
      </c:barChart>
      <c:catAx>
        <c:axId val="30570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anose="00000500000000000000" pitchFamily="2" charset="0"/>
                <a:ea typeface="+mn-ea"/>
                <a:cs typeface="+mn-cs"/>
              </a:defRPr>
            </a:pPr>
            <a:endParaRPr lang="es-MX"/>
          </a:p>
        </c:txPr>
        <c:crossAx val="30571584"/>
        <c:crosses val="autoZero"/>
        <c:auto val="1"/>
        <c:lblAlgn val="ctr"/>
        <c:lblOffset val="100"/>
        <c:noMultiLvlLbl val="0"/>
      </c:catAx>
      <c:valAx>
        <c:axId val="30571584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30570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Montserrat" panose="00000500000000000000" pitchFamily="2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Tabs!$D$91</c:f>
              <c:strCache>
                <c:ptCount val="1"/>
                <c:pt idx="0">
                  <c:v>PASAJEROS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Tabs!$C$92:$C$97</c:f>
              <c:strCache>
                <c:ptCount val="6"/>
                <c:pt idx="0">
                  <c:v>REP. DOM.</c:v>
                </c:pt>
                <c:pt idx="1">
                  <c:v>PANAMÁ</c:v>
                </c:pt>
                <c:pt idx="2">
                  <c:v>CUBA</c:v>
                </c:pt>
                <c:pt idx="3">
                  <c:v>VENEZUELA</c:v>
                </c:pt>
                <c:pt idx="4">
                  <c:v>E. U. A.</c:v>
                </c:pt>
                <c:pt idx="5">
                  <c:v>OTRAS</c:v>
                </c:pt>
              </c:strCache>
            </c:strRef>
          </c:cat>
          <c:val>
            <c:numRef>
              <c:f>Tabs!$D$92:$D$97</c:f>
              <c:numCache>
                <c:formatCode>#,##0</c:formatCode>
                <c:ptCount val="6"/>
                <c:pt idx="0">
                  <c:v>28482</c:v>
                </c:pt>
                <c:pt idx="1">
                  <c:v>24222</c:v>
                </c:pt>
                <c:pt idx="2">
                  <c:v>19882</c:v>
                </c:pt>
                <c:pt idx="3">
                  <c:v>12652</c:v>
                </c:pt>
                <c:pt idx="4">
                  <c:v>3105</c:v>
                </c:pt>
                <c:pt idx="5">
                  <c:v>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AB-4E68-B36A-D9C3D0871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95843008"/>
        <c:axId val="1695844672"/>
      </c:barChart>
      <c:catAx>
        <c:axId val="1695843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anose="00000500000000000000" pitchFamily="2" charset="0"/>
                <a:ea typeface="+mn-ea"/>
                <a:cs typeface="+mn-cs"/>
              </a:defRPr>
            </a:pPr>
            <a:endParaRPr lang="es-MX"/>
          </a:p>
        </c:txPr>
        <c:crossAx val="1695844672"/>
        <c:crosses val="autoZero"/>
        <c:auto val="1"/>
        <c:lblAlgn val="ctr"/>
        <c:lblOffset val="100"/>
        <c:noMultiLvlLbl val="0"/>
      </c:catAx>
      <c:valAx>
        <c:axId val="1695844672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695843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Montserrat" panose="00000500000000000000" pitchFamily="2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ontserrat" panose="00000500000000000000" pitchFamily="2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Tabs!$Q$4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Tabs!$P$5:$P$16</c:f>
              <c:strCache>
                <c:ptCount val="12"/>
                <c:pt idx="0">
                  <c:v>ENE.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  <c:pt idx="11">
                  <c:v>DIC.</c:v>
                </c:pt>
              </c:strCache>
            </c:strRef>
          </c:cat>
          <c:val>
            <c:numRef>
              <c:f>Tabs!$Q$5:$Q$16</c:f>
              <c:numCache>
                <c:formatCode>#,##0</c:formatCode>
                <c:ptCount val="12"/>
                <c:pt idx="2">
                  <c:v>14225</c:v>
                </c:pt>
                <c:pt idx="3">
                  <c:v>35593</c:v>
                </c:pt>
                <c:pt idx="4">
                  <c:v>36405</c:v>
                </c:pt>
                <c:pt idx="5">
                  <c:v>33354</c:v>
                </c:pt>
                <c:pt idx="6">
                  <c:v>36280</c:v>
                </c:pt>
                <c:pt idx="7">
                  <c:v>53580</c:v>
                </c:pt>
                <c:pt idx="8">
                  <c:v>102521</c:v>
                </c:pt>
                <c:pt idx="9">
                  <c:v>185617</c:v>
                </c:pt>
                <c:pt idx="10">
                  <c:v>203094</c:v>
                </c:pt>
                <c:pt idx="11">
                  <c:v>211746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F2-47CB-8B04-7401E6E44B2F}"/>
            </c:ext>
          </c:extLst>
        </c:ser>
        <c:ser>
          <c:idx val="1"/>
          <c:order val="1"/>
          <c:tx>
            <c:strRef>
              <c:f>Tabs!$R$4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Tabs!$P$5:$P$16</c:f>
              <c:strCache>
                <c:ptCount val="12"/>
                <c:pt idx="0">
                  <c:v>ENE.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  <c:pt idx="11">
                  <c:v>DIC.</c:v>
                </c:pt>
              </c:strCache>
            </c:strRef>
          </c:cat>
          <c:val>
            <c:numRef>
              <c:f>Tabs!$R$5:$R$16</c:f>
              <c:numCache>
                <c:formatCode>#,##0</c:formatCode>
                <c:ptCount val="12"/>
                <c:pt idx="0">
                  <c:v>186572</c:v>
                </c:pt>
                <c:pt idx="1">
                  <c:v>165315</c:v>
                </c:pt>
                <c:pt idx="2">
                  <c:v>196339</c:v>
                </c:pt>
                <c:pt idx="3">
                  <c:v>205008</c:v>
                </c:pt>
                <c:pt idx="4">
                  <c:v>218322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F2-47CB-8B04-7401E6E44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hiLowLines>
        <c:marker val="1"/>
        <c:smooth val="0"/>
        <c:axId val="910957663"/>
        <c:axId val="910956703"/>
      </c:lineChart>
      <c:catAx>
        <c:axId val="910957663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Montserrat" panose="00000500000000000000" pitchFamily="2" charset="0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anose="00000500000000000000" pitchFamily="2" charset="0"/>
                <a:ea typeface="+mn-ea"/>
                <a:cs typeface="+mn-cs"/>
              </a:defRPr>
            </a:pPr>
            <a:endParaRPr lang="es-MX"/>
          </a:p>
        </c:txPr>
        <c:crossAx val="910956703"/>
        <c:crosses val="autoZero"/>
        <c:auto val="1"/>
        <c:lblAlgn val="ctr"/>
        <c:lblOffset val="100"/>
        <c:noMultiLvlLbl val="0"/>
      </c:catAx>
      <c:valAx>
        <c:axId val="910956703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Montserrat" panose="00000500000000000000" pitchFamily="2" charset="0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anose="00000500000000000000" pitchFamily="2" charset="0"/>
                <a:ea typeface="+mn-ea"/>
                <a:cs typeface="+mn-cs"/>
              </a:defRPr>
            </a:pPr>
            <a:endParaRPr lang="es-MX"/>
          </a:p>
        </c:txPr>
        <c:crossAx val="9109576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ontserrat" panose="00000500000000000000" pitchFamily="2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Montserrat" panose="00000500000000000000" pitchFamily="2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ontserrat" panose="00000500000000000000" pitchFamily="2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Tabs!$V$4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Tabs!$P$5:$P$16</c:f>
              <c:strCache>
                <c:ptCount val="12"/>
                <c:pt idx="0">
                  <c:v>ENE.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  <c:pt idx="11">
                  <c:v>DIC.</c:v>
                </c:pt>
              </c:strCache>
            </c:strRef>
          </c:cat>
          <c:val>
            <c:numRef>
              <c:f>Tabs!$V$5:$V$16</c:f>
              <c:numCache>
                <c:formatCode>#,##0</c:formatCode>
                <c:ptCount val="12"/>
                <c:pt idx="2">
                  <c:v>138</c:v>
                </c:pt>
                <c:pt idx="3">
                  <c:v>356</c:v>
                </c:pt>
                <c:pt idx="4">
                  <c:v>371</c:v>
                </c:pt>
                <c:pt idx="5">
                  <c:v>356</c:v>
                </c:pt>
                <c:pt idx="6">
                  <c:v>338</c:v>
                </c:pt>
                <c:pt idx="7">
                  <c:v>620</c:v>
                </c:pt>
                <c:pt idx="8">
                  <c:v>1327</c:v>
                </c:pt>
                <c:pt idx="9">
                  <c:v>1866</c:v>
                </c:pt>
                <c:pt idx="10">
                  <c:v>1784</c:v>
                </c:pt>
                <c:pt idx="11">
                  <c:v>1840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12-4828-8A76-2C667381434F}"/>
            </c:ext>
          </c:extLst>
        </c:ser>
        <c:ser>
          <c:idx val="1"/>
          <c:order val="1"/>
          <c:tx>
            <c:strRef>
              <c:f>Tabs!$W$4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Tabs!$P$5:$P$16</c:f>
              <c:strCache>
                <c:ptCount val="12"/>
                <c:pt idx="0">
                  <c:v>ENE.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  <c:pt idx="11">
                  <c:v>DIC.</c:v>
                </c:pt>
              </c:strCache>
            </c:strRef>
          </c:cat>
          <c:val>
            <c:numRef>
              <c:f>Tabs!$W$5:$W$16</c:f>
              <c:numCache>
                <c:formatCode>#,##0</c:formatCode>
                <c:ptCount val="12"/>
                <c:pt idx="0">
                  <c:v>1856</c:v>
                </c:pt>
                <c:pt idx="1">
                  <c:v>1650</c:v>
                </c:pt>
                <c:pt idx="2">
                  <c:v>1840</c:v>
                </c:pt>
                <c:pt idx="3">
                  <c:v>1710</c:v>
                </c:pt>
                <c:pt idx="4">
                  <c:v>1851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12-4828-8A76-2C6673814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hiLowLines>
        <c:marker val="1"/>
        <c:smooth val="0"/>
        <c:axId val="910957663"/>
        <c:axId val="910956703"/>
      </c:lineChart>
      <c:catAx>
        <c:axId val="910957663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Montserrat" panose="00000500000000000000" pitchFamily="2" charset="0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anose="00000500000000000000" pitchFamily="2" charset="0"/>
                <a:ea typeface="+mn-ea"/>
                <a:cs typeface="+mn-cs"/>
              </a:defRPr>
            </a:pPr>
            <a:endParaRPr lang="es-MX"/>
          </a:p>
        </c:txPr>
        <c:crossAx val="910956703"/>
        <c:crosses val="autoZero"/>
        <c:auto val="1"/>
        <c:lblAlgn val="ctr"/>
        <c:lblOffset val="100"/>
        <c:noMultiLvlLbl val="0"/>
      </c:catAx>
      <c:valAx>
        <c:axId val="910956703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Montserrat" panose="00000500000000000000" pitchFamily="2" charset="0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anose="00000500000000000000" pitchFamily="2" charset="0"/>
                <a:ea typeface="+mn-ea"/>
                <a:cs typeface="+mn-cs"/>
              </a:defRPr>
            </a:pPr>
            <a:endParaRPr lang="es-MX"/>
          </a:p>
        </c:txPr>
        <c:crossAx val="9109576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ontserrat" panose="00000500000000000000" pitchFamily="2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Montserrat" panose="00000500000000000000" pitchFamily="2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" panose="020B0502040504020204" pitchFamily="34" charset="0"/>
                <a:ea typeface="Noto Sans" panose="020B0502040504020204" pitchFamily="34" charset="0"/>
                <a:cs typeface="Noto Sans" panose="020B0502040504020204" pitchFamily="34" charset="0"/>
              </a:defRPr>
            </a:pPr>
            <a:r>
              <a:rPr lang="es-ES" b="1"/>
              <a:t>PASAJEROS NACIONALES E INTERNACIONALES POR LLEGADAS Y SALIDAS</a:t>
            </a:r>
            <a:br>
              <a:rPr lang="es-ES" b="1"/>
            </a:br>
            <a:r>
              <a:rPr lang="es-ES" b="0"/>
              <a:t>DEL 1/o. ENE. AL 31</a:t>
            </a:r>
            <a:r>
              <a:rPr lang="es-ES" b="0" baseline="0"/>
              <a:t> JUL</a:t>
            </a:r>
            <a:r>
              <a:rPr lang="es-ES" b="0"/>
              <a:t>. 2026 (DISTRIBUCIÓN %)</a:t>
            </a:r>
            <a:endParaRPr lang="es-MX" b="0"/>
          </a:p>
        </c:rich>
      </c:tx>
      <c:layout>
        <c:manualLayout>
          <c:xMode val="edge"/>
          <c:yMode val="edge"/>
          <c:x val="0.18085673567502411"/>
          <c:y val="3.29566158589830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defRPr>
          </a:pPr>
          <a:endParaRPr lang="es-MX"/>
        </a:p>
      </c:txPr>
    </c:title>
    <c:autoTitleDeleted val="0"/>
    <c:plotArea>
      <c:layout/>
      <c:ofPieChart>
        <c:ofPieType val="bar"/>
        <c:varyColors val="1"/>
        <c:ser>
          <c:idx val="0"/>
          <c:order val="0"/>
          <c:dPt>
            <c:idx val="0"/>
            <c:bubble3D val="0"/>
            <c:spPr>
              <a:solidFill>
                <a:srgbClr val="9D244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991-4CEB-9B91-003B120F8BD4}"/>
              </c:ext>
            </c:extLst>
          </c:dPt>
          <c:dPt>
            <c:idx val="1"/>
            <c:bubble3D val="0"/>
            <c:spPr>
              <a:solidFill>
                <a:srgbClr val="D4C19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991-4CEB-9B91-003B120F8BD4}"/>
              </c:ext>
            </c:extLst>
          </c:dPt>
          <c:dPt>
            <c:idx val="2"/>
            <c:bubble3D val="0"/>
            <c:spPr>
              <a:solidFill>
                <a:srgbClr val="BB9D6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991-4CEB-9B91-003B120F8BD4}"/>
              </c:ext>
            </c:extLst>
          </c:dPt>
          <c:dPt>
            <c:idx val="3"/>
            <c:bubble3D val="0"/>
            <c:spPr>
              <a:solidFill>
                <a:srgbClr val="235B4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991-4CEB-9B91-003B120F8BD4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991-4CEB-9B91-003B120F8BD4}"/>
              </c:ext>
            </c:extLst>
          </c:dPt>
          <c:dLbls>
            <c:dLbl>
              <c:idx val="0"/>
              <c:layout>
                <c:manualLayout>
                  <c:x val="-0.17500809441103124"/>
                  <c:y val="-9.990702281319394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DE SALIDA NACIONAL
</a:t>
                    </a:r>
                    <a:fld id="{2DD677F5-94F4-4DFD-8B39-5EF09E7E4C07}" type="PERCENTAGE">
                      <a:rPr lang="en-US" b="1"/>
                      <a:pPr/>
                      <a:t>[PORCENTAJE]</a:t>
                    </a:fld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266580752615612"/>
                      <c:h val="0.1572290077385767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991-4CEB-9B91-003B120F8BD4}"/>
                </c:ext>
              </c:extLst>
            </c:dLbl>
            <c:dLbl>
              <c:idx val="1"/>
              <c:layout>
                <c:manualLayout>
                  <c:x val="-0.20214585713357894"/>
                  <c:y val="0.17639083654299681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DE LLEGADA NACIONAL
</a:t>
                    </a:r>
                    <a:fld id="{6193A22E-A24E-4603-A4AE-A567ACFC5107}" type="PERCENTAGE">
                      <a:rPr lang="en-US" sz="1100" b="1" baseline="0"/>
                      <a:pPr/>
                      <a:t>[PORCENTAJE]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A991-4CEB-9B91-003B120F8BD4}"/>
                </c:ext>
              </c:extLst>
            </c:dLbl>
            <c:dLbl>
              <c:idx val="2"/>
              <c:layout>
                <c:manualLayout>
                  <c:x val="1.1056721328659052E-2"/>
                  <c:y val="7.633394036688515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DE SALIDA INTERNACIONAL</a:t>
                    </a:r>
                    <a:r>
                      <a:rPr lang="en-US" baseline="0"/>
                      <a:t>
</a:t>
                    </a:r>
                    <a:fld id="{F35FA91F-C94F-4852-89C8-3F5133154EE7}" type="PERCENTAGE">
                      <a:rPr lang="en-US" sz="1100" b="1" baseline="0"/>
                      <a:pPr/>
                      <a:t>[PORCENTAJE]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A991-4CEB-9B91-003B120F8BD4}"/>
                </c:ext>
              </c:extLst>
            </c:dLbl>
            <c:dLbl>
              <c:idx val="3"/>
              <c:layout>
                <c:manualLayout>
                  <c:x val="1.1056721328659052E-2"/>
                  <c:y val="1.112542328428425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DE LLEGADA INTERNACIONAL</a:t>
                    </a:r>
                    <a:r>
                      <a:rPr lang="en-US" baseline="0"/>
                      <a:t>
</a:t>
                    </a:r>
                    <a:fld id="{25FAB009-CA85-4741-BAD9-99EDA15A34D0}" type="PERCENTAGE">
                      <a:rPr lang="en-US" sz="1100" b="1" baseline="0"/>
                      <a:pPr/>
                      <a:t>[PORCENTAJE]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A991-4CEB-9B91-003B120F8BD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oto Sans" panose="020B0502040504020204" pitchFamily="34" charset="0"/>
                    <a:ea typeface="Noto Sans" panose="020B0502040504020204" pitchFamily="34" charset="0"/>
                    <a:cs typeface="Noto Sans" panose="020B0502040504020204" pitchFamily="34" charset="0"/>
                  </a:defRPr>
                </a:pPr>
                <a:endParaRPr lang="es-MX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(Pasajeros!$D$41:$E$41,Pasajeros!$G$41:$H$41)</c:f>
              <c:strCache>
                <c:ptCount val="4"/>
                <c:pt idx="0">
                  <c:v>SALIDAS</c:v>
                </c:pt>
                <c:pt idx="1">
                  <c:v>LLEGADAS</c:v>
                </c:pt>
                <c:pt idx="2">
                  <c:v>SALIDAS</c:v>
                </c:pt>
                <c:pt idx="3">
                  <c:v>LLEGADAS</c:v>
                </c:pt>
              </c:strCache>
            </c:strRef>
          </c:cat>
          <c:val>
            <c:numRef>
              <c:f>(Pasajeros!$D$54:$E$54,Pasajeros!$G$54:$H$54)</c:f>
              <c:numCache>
                <c:formatCode>#,##0</c:formatCode>
                <c:ptCount val="4"/>
                <c:pt idx="0">
                  <c:v>2084150</c:v>
                </c:pt>
                <c:pt idx="1">
                  <c:v>2027598</c:v>
                </c:pt>
                <c:pt idx="2">
                  <c:v>105672</c:v>
                </c:pt>
                <c:pt idx="3">
                  <c:v>106820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91-4CEB-9B91-003B120F8BD4}"/>
            </c:ext>
          </c:extLst>
        </c:ser>
        <c:dLbls>
          <c:dLblPos val="bestFit"/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gapWidth val="100"/>
        <c:secondPieSize val="56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Noto Sans" panose="020B0502040504020204" pitchFamily="34" charset="0"/>
          <a:ea typeface="Noto Sans" panose="020B0502040504020204" pitchFamily="34" charset="0"/>
          <a:cs typeface="Noto Sans" panose="020B0502040504020204" pitchFamily="34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" panose="020B0502040504020204" pitchFamily="34" charset="0"/>
                <a:ea typeface="Noto Sans" panose="020B0502040504020204" pitchFamily="34" charset="0"/>
                <a:cs typeface="Noto Sans" panose="020B0502040504020204" pitchFamily="34" charset="0"/>
              </a:defRPr>
            </a:pPr>
            <a:r>
              <a:rPr lang="es-ES" b="1"/>
              <a:t>PASAJEROS DE AVIACIÓN GENERAL NACIONALES</a:t>
            </a:r>
            <a:r>
              <a:rPr lang="es-ES" b="1" baseline="0"/>
              <a:t> E INTERNACIONALES</a:t>
            </a:r>
            <a:r>
              <a:rPr lang="es-ES" b="1"/>
              <a:t>, DEL 1/o. ENE. AL 31</a:t>
            </a:r>
            <a:r>
              <a:rPr lang="es-ES" b="1" baseline="0"/>
              <a:t> JUL</a:t>
            </a:r>
            <a:r>
              <a:rPr lang="es-ES" b="1"/>
              <a:t>. 2026.</a:t>
            </a:r>
            <a:br>
              <a:rPr lang="es-ES" b="1"/>
            </a:br>
            <a:r>
              <a:rPr lang="es-ES" b="0"/>
              <a:t>(DISTRIBUCIÓN %)</a:t>
            </a:r>
            <a:endParaRPr lang="es-MX" b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defRPr>
          </a:pPr>
          <a:endParaRPr lang="es-MX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235B4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BBB-4636-AB0C-E0FF03938FA3}"/>
              </c:ext>
            </c:extLst>
          </c:dPt>
          <c:dPt>
            <c:idx val="1"/>
            <c:bubble3D val="0"/>
            <c:spPr>
              <a:solidFill>
                <a:srgbClr val="D4C19C"/>
              </a:solidFill>
              <a:ln w="19050">
                <a:solidFill>
                  <a:srgbClr val="BB9D6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BB-4636-AB0C-E0FF03938FA3}"/>
              </c:ext>
            </c:extLst>
          </c:dPt>
          <c:dLbls>
            <c:dLbl>
              <c:idx val="0"/>
              <c:layout>
                <c:manualLayout>
                  <c:x val="0.20208420961687545"/>
                  <c:y val="3.1411546855669388E-2"/>
                </c:manualLayout>
              </c:layout>
              <c:tx>
                <c:rich>
                  <a:bodyPr/>
                  <a:lstStyle/>
                  <a:p>
                    <a:fld id="{573DFC63-EB2D-475F-85D2-F8D8BA814FCE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
</a:t>
                    </a:r>
                    <a:fld id="{0C366037-A22E-46AD-B731-49039C886424}" type="PERCENTAGE">
                      <a:rPr lang="en-US" sz="1600" b="1" baseline="0"/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ABBB-4636-AB0C-E0FF03938FA3}"/>
                </c:ext>
              </c:extLst>
            </c:dLbl>
            <c:dLbl>
              <c:idx val="1"/>
              <c:layout>
                <c:manualLayout>
                  <c:x val="-0.23373680556617876"/>
                  <c:y val="-8.5827293531091517E-2"/>
                </c:manualLayout>
              </c:layout>
              <c:tx>
                <c:rich>
                  <a:bodyPr/>
                  <a:lstStyle/>
                  <a:p>
                    <a:fld id="{90965E4D-2BE2-4764-8067-22E37083E3FF}" type="CATEGORYNAME">
                      <a:rPr lang="en-US" sz="1050"/>
                      <a:pPr/>
                      <a:t>[NOMBRE DE CATEGORÍA]</a:t>
                    </a:fld>
                    <a:r>
                      <a:rPr lang="en-US" baseline="0"/>
                      <a:t>
</a:t>
                    </a:r>
                    <a:fld id="{CAA4BE5D-D9D2-4447-A377-55B60311C83D}" type="PERCENTAGE">
                      <a:rPr lang="en-US" sz="1600" b="1" baseline="0"/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171897771128421"/>
                      <c:h val="0.1681192430570218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BBB-4636-AB0C-E0FF03938FA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oto Sans" panose="020B0502040504020204" pitchFamily="34" charset="0"/>
                    <a:ea typeface="Noto Sans" panose="020B0502040504020204" pitchFamily="34" charset="0"/>
                    <a:cs typeface="Noto Sans" panose="020B0502040504020204" pitchFamily="34" charset="0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Pasajeros!$D$73:$E$73</c:f>
              <c:strCache>
                <c:ptCount val="2"/>
                <c:pt idx="0">
                  <c:v>NACIONALES</c:v>
                </c:pt>
                <c:pt idx="1">
                  <c:v>INTERNACIONALES</c:v>
                </c:pt>
              </c:strCache>
            </c:strRef>
          </c:cat>
          <c:val>
            <c:numRef>
              <c:f>Pasajeros!$D$86:$E$86</c:f>
              <c:numCache>
                <c:formatCode>#,##0</c:formatCode>
                <c:ptCount val="2"/>
                <c:pt idx="0">
                  <c:v>3673</c:v>
                </c:pt>
                <c:pt idx="1">
                  <c:v>10750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BB-4636-AB0C-E0FF03938FA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latin typeface="Noto Sans" panose="020B0502040504020204" pitchFamily="34" charset="0"/>
          <a:ea typeface="Noto Sans" panose="020B0502040504020204" pitchFamily="34" charset="0"/>
          <a:cs typeface="Noto Sans" panose="020B0502040504020204" pitchFamily="34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" panose="020B0502040504020204" pitchFamily="34" charset="0"/>
                <a:ea typeface="Noto Sans" panose="020B0502040504020204" pitchFamily="34" charset="0"/>
                <a:cs typeface="Noto Sans" panose="020B0502040504020204" pitchFamily="34" charset="0"/>
              </a:defRPr>
            </a:pPr>
            <a:r>
              <a:rPr lang="en-US" sz="1200"/>
              <a:t>PASAJEROS NACIONALES</a:t>
            </a:r>
            <a:br>
              <a:rPr lang="en-US" sz="1200"/>
            </a:br>
            <a:r>
              <a:rPr lang="en-US" sz="1200"/>
              <a:t>DEL  </a:t>
            </a:r>
            <a:r>
              <a:rPr lang="es-ES" sz="1200"/>
              <a:t>1/o. ENE. AL 31</a:t>
            </a:r>
            <a:r>
              <a:rPr lang="es-ES" sz="1200" baseline="0"/>
              <a:t> JUL</a:t>
            </a:r>
            <a:r>
              <a:rPr lang="es-ES" sz="1200"/>
              <a:t>.</a:t>
            </a:r>
            <a:r>
              <a:rPr lang="es-ES" sz="1200" baseline="0"/>
              <a:t> </a:t>
            </a:r>
            <a:r>
              <a:rPr lang="es-ES" sz="1200"/>
              <a:t>2026</a:t>
            </a:r>
            <a:r>
              <a:rPr lang="en-US" sz="1200"/>
              <a:t>.</a:t>
            </a:r>
            <a:endParaRPr lang="es-MX" sz="1200"/>
          </a:p>
        </c:rich>
      </c:tx>
      <c:layout>
        <c:manualLayout>
          <c:xMode val="edge"/>
          <c:yMode val="edge"/>
          <c:x val="0.13279139778063642"/>
          <c:y val="3.21270699690283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3.0555555555555555E-2"/>
          <c:y val="0.31187098429213173"/>
          <c:w val="0.93888888888888888"/>
          <c:h val="0.55447902435823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D244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24-482F-AA71-532C92480FC6}"/>
              </c:ext>
            </c:extLst>
          </c:dPt>
          <c:dPt>
            <c:idx val="1"/>
            <c:invertIfNegative val="0"/>
            <c:bubble3D val="0"/>
            <c:spPr>
              <a:solidFill>
                <a:srgbClr val="D4C19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4D24-482F-AA71-532C92480FC6}"/>
              </c:ext>
            </c:extLst>
          </c:dPt>
          <c:dLbls>
            <c:dLbl>
              <c:idx val="0"/>
              <c:layout>
                <c:manualLayout>
                  <c:x val="0"/>
                  <c:y val="1.38890660946827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254595400302854"/>
                      <c:h val="0.1718980854848040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4D24-482F-AA71-532C92480FC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854849654918993"/>
                      <c:h val="0.1718980854848040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4D24-482F-AA71-532C92480F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oto Sans" panose="020B0502040504020204" pitchFamily="34" charset="0"/>
                    <a:ea typeface="Noto Sans" panose="020B0502040504020204" pitchFamily="34" charset="0"/>
                    <a:cs typeface="Noto Sans" panose="020B0502040504020204" pitchFamily="34" charset="0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Pasajeros!$D$41:$E$41</c:f>
              <c:strCache>
                <c:ptCount val="2"/>
                <c:pt idx="0">
                  <c:v>SALIDAS</c:v>
                </c:pt>
                <c:pt idx="1">
                  <c:v>LLEGADAS</c:v>
                </c:pt>
              </c:strCache>
            </c:strRef>
          </c:cat>
          <c:val>
            <c:numRef>
              <c:f>Pasajeros!$D$54:$E$54</c:f>
              <c:numCache>
                <c:formatCode>#,##0</c:formatCode>
                <c:ptCount val="2"/>
                <c:pt idx="0">
                  <c:v>2084150</c:v>
                </c:pt>
                <c:pt idx="1">
                  <c:v>2027598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24-482F-AA71-532C92480FC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88112495"/>
        <c:axId val="2132464703"/>
      </c:barChart>
      <c:catAx>
        <c:axId val="19881124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" panose="020B0502040504020204" pitchFamily="34" charset="0"/>
                <a:ea typeface="Noto Sans" panose="020B0502040504020204" pitchFamily="34" charset="0"/>
                <a:cs typeface="Noto Sans" panose="020B0502040504020204" pitchFamily="34" charset="0"/>
              </a:defRPr>
            </a:pPr>
            <a:endParaRPr lang="es-MX"/>
          </a:p>
        </c:txPr>
        <c:crossAx val="2132464703"/>
        <c:crosses val="autoZero"/>
        <c:auto val="1"/>
        <c:lblAlgn val="ctr"/>
        <c:lblOffset val="100"/>
        <c:noMultiLvlLbl val="0"/>
      </c:catAx>
      <c:valAx>
        <c:axId val="2132464703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9881124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 b="1">
          <a:latin typeface="Noto Sans" panose="020B0502040504020204" pitchFamily="34" charset="0"/>
          <a:ea typeface="Noto Sans" panose="020B0502040504020204" pitchFamily="34" charset="0"/>
          <a:cs typeface="Noto Sans" panose="020B0502040504020204" pitchFamily="34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" panose="020B0502040504020204" pitchFamily="34" charset="0"/>
                <a:ea typeface="Noto Sans" panose="020B0502040504020204" pitchFamily="34" charset="0"/>
                <a:cs typeface="Noto Sans" panose="020B0502040504020204" pitchFamily="34" charset="0"/>
              </a:defRPr>
            </a:pPr>
            <a:r>
              <a:rPr lang="en-US" sz="1200"/>
              <a:t>PASAJEROS INTERNACIONALES</a:t>
            </a:r>
            <a:br>
              <a:rPr lang="en-US" sz="1200"/>
            </a:br>
            <a:r>
              <a:rPr lang="en-US" sz="1200"/>
              <a:t>DEL  </a:t>
            </a:r>
            <a:r>
              <a:rPr lang="es-ES" sz="1200"/>
              <a:t>1/o. ENE. AL 31</a:t>
            </a:r>
            <a:r>
              <a:rPr lang="es-ES" sz="1200" baseline="0"/>
              <a:t> JUL</a:t>
            </a:r>
            <a:r>
              <a:rPr lang="es-ES" sz="1200"/>
              <a:t>. 2026. </a:t>
            </a:r>
            <a:endParaRPr lang="es-MX" sz="1200"/>
          </a:p>
        </c:rich>
      </c:tx>
      <c:layout>
        <c:manualLayout>
          <c:xMode val="edge"/>
          <c:yMode val="edge"/>
          <c:x val="0.14524315380274377"/>
          <c:y val="5.49137154234648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3.0555555555555555E-2"/>
          <c:y val="0.28819444444444442"/>
          <c:w val="0.93888888888888888"/>
          <c:h val="0.5781558034412365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B9D6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B7-41DE-87CB-51128CCBEAE2}"/>
              </c:ext>
            </c:extLst>
          </c:dPt>
          <c:dPt>
            <c:idx val="1"/>
            <c:invertIfNegative val="0"/>
            <c:bubble3D val="0"/>
            <c:spPr>
              <a:solidFill>
                <a:srgbClr val="235B4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B7-41DE-87CB-51128CCBEA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oto Sans" panose="020B0502040504020204" pitchFamily="34" charset="0"/>
                    <a:ea typeface="Noto Sans" panose="020B0502040504020204" pitchFamily="34" charset="0"/>
                    <a:cs typeface="Noto Sans" panose="020B0502040504020204" pitchFamily="34" charset="0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Pasajeros!$G$41:$H$41</c:f>
              <c:strCache>
                <c:ptCount val="2"/>
                <c:pt idx="0">
                  <c:v>SALIDAS</c:v>
                </c:pt>
                <c:pt idx="1">
                  <c:v>LLEGADAS</c:v>
                </c:pt>
              </c:strCache>
            </c:strRef>
          </c:cat>
          <c:val>
            <c:numRef>
              <c:f>Pasajeros!$G$54:$H$54</c:f>
              <c:numCache>
                <c:formatCode>#,##0</c:formatCode>
                <c:ptCount val="2"/>
                <c:pt idx="0">
                  <c:v>105672</c:v>
                </c:pt>
                <c:pt idx="1">
                  <c:v>106820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B7-41DE-87CB-51128CCBEAE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88112495"/>
        <c:axId val="2132464703"/>
      </c:barChart>
      <c:catAx>
        <c:axId val="19881124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" panose="020B0502040504020204" pitchFamily="34" charset="0"/>
                <a:ea typeface="Noto Sans" panose="020B0502040504020204" pitchFamily="34" charset="0"/>
                <a:cs typeface="Noto Sans" panose="020B0502040504020204" pitchFamily="34" charset="0"/>
              </a:defRPr>
            </a:pPr>
            <a:endParaRPr lang="es-MX"/>
          </a:p>
        </c:txPr>
        <c:crossAx val="2132464703"/>
        <c:crosses val="autoZero"/>
        <c:auto val="1"/>
        <c:lblAlgn val="ctr"/>
        <c:lblOffset val="100"/>
        <c:noMultiLvlLbl val="0"/>
      </c:catAx>
      <c:valAx>
        <c:axId val="2132464703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9881124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 b="1">
          <a:latin typeface="Noto Sans" panose="020B0502040504020204" pitchFamily="34" charset="0"/>
          <a:ea typeface="Noto Sans" panose="020B0502040504020204" pitchFamily="34" charset="0"/>
          <a:cs typeface="Noto Sans" panose="020B0502040504020204" pitchFamily="34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anose="00000500000000000000" pitchFamily="2" charset="0"/>
                <a:ea typeface="+mn-ea"/>
                <a:cs typeface="+mn-cs"/>
              </a:defRPr>
            </a:pPr>
            <a:r>
              <a:rPr lang="es-ES" sz="1050" b="1" i="0" baseline="0">
                <a:effectLst/>
              </a:rPr>
              <a:t>OPERACIONES NACIONALES E INTERNACIONALES</a:t>
            </a:r>
            <a:br>
              <a:rPr lang="es-ES" sz="1050" b="1" i="0" baseline="0">
                <a:effectLst/>
              </a:rPr>
            </a:br>
            <a:r>
              <a:rPr lang="es-ES" sz="1050" b="1" i="0" baseline="0">
                <a:effectLst/>
              </a:rPr>
              <a:t>DEL 1/o. ENE. AL 31 JUL. 2026.</a:t>
            </a:r>
            <a:br>
              <a:rPr lang="es-ES" sz="1050" b="1" i="0" baseline="0">
                <a:effectLst/>
              </a:rPr>
            </a:br>
            <a:r>
              <a:rPr lang="es-ES" sz="1050" b="0" i="0" baseline="0">
                <a:effectLst/>
              </a:rPr>
              <a:t>(DISTRIBUCIÓN %)</a:t>
            </a:r>
            <a:endParaRPr lang="es-MX" sz="105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ontserrat" panose="00000500000000000000" pitchFamily="2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9D244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45-4D2B-A62D-09D9FB4161F2}"/>
              </c:ext>
            </c:extLst>
          </c:dPt>
          <c:dPt>
            <c:idx val="1"/>
            <c:bubble3D val="0"/>
            <c:spPr>
              <a:solidFill>
                <a:srgbClr val="D4C19C"/>
              </a:solidFill>
              <a:ln w="19050">
                <a:solidFill>
                  <a:srgbClr val="D4C19C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F45-4D2B-A62D-09D9FB4161F2}"/>
              </c:ext>
            </c:extLst>
          </c:dPt>
          <c:dLbls>
            <c:dLbl>
              <c:idx val="0"/>
              <c:layout>
                <c:manualLayout>
                  <c:x val="0.24413484387034978"/>
                  <c:y val="7.2096993999486408E-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NACIONALES
</a:t>
                    </a:r>
                    <a:fld id="{0A3E38C0-6330-4B37-AABC-5380F783AC9D}" type="PERCENTAGE">
                      <a:rPr lang="en-US" sz="1600" b="1" baseline="0"/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474868921695539"/>
                      <c:h val="0.1988604734491716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F45-4D2B-A62D-09D9FB4161F2}"/>
                </c:ext>
              </c:extLst>
            </c:dLbl>
            <c:dLbl>
              <c:idx val="1"/>
              <c:layout>
                <c:manualLayout>
                  <c:x val="-0.24627597875685417"/>
                  <c:y val="-6.550652155087911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1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Montserrat" panose="00000500000000000000" pitchFamily="2" charset="0"/>
                        <a:ea typeface="+mn-ea"/>
                        <a:cs typeface="+mn-cs"/>
                      </a:defRPr>
                    </a:pPr>
                    <a:r>
                      <a:rPr lang="en-US" b="1" baseline="0"/>
                      <a:t>INTERNACIONALES
</a:t>
                    </a:r>
                    <a:fld id="{2D014384-87EC-43BD-8D34-FCB76C9C9649}" type="PERCENTAGE">
                      <a:rPr lang="en-US" sz="1600" b="1" baseline="0"/>
                      <a:pPr>
                        <a:defRPr sz="1100" b="1"/>
                      </a:pPr>
                      <a:t>[PORCENTAJE]</a:t>
                    </a:fld>
                    <a:endParaRPr lang="en-US" b="1" baseline="0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Montserrat" panose="00000500000000000000" pitchFamily="2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7897949499597378"/>
                      <c:h val="0.2364868192788227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5F45-4D2B-A62D-09D9FB4161F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ontserrat" panose="00000500000000000000" pitchFamily="2" charset="0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Operaciones!$D$24:$E$24</c:f>
              <c:numCache>
                <c:formatCode>#,##0</c:formatCode>
                <c:ptCount val="2"/>
                <c:pt idx="0">
                  <c:v>30941</c:v>
                </c:pt>
                <c:pt idx="1">
                  <c:v>1611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45-4D2B-A62D-09D9FB4161F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Montserrat" panose="00000500000000000000" pitchFamily="2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" panose="020B0502040504020204" pitchFamily="34" charset="0"/>
                <a:ea typeface="Noto Sans" panose="020B0502040504020204" pitchFamily="34" charset="0"/>
                <a:cs typeface="Noto Sans" panose="020B0502040504020204" pitchFamily="34" charset="0"/>
              </a:defRPr>
            </a:pPr>
            <a:r>
              <a:rPr lang="es-ES" sz="1400"/>
              <a:t>OPERACIONES NACIONALES E INTERNACIONALES POR LLEGADAS Y SALIDAS DEL 1/o. ENE. AL 31</a:t>
            </a:r>
            <a:r>
              <a:rPr lang="es-ES" sz="1400" baseline="0"/>
              <a:t> JUL</a:t>
            </a:r>
            <a:r>
              <a:rPr lang="es-ES" sz="1400"/>
              <a:t>. 2026.</a:t>
            </a:r>
          </a:p>
          <a:p>
            <a:pPr>
              <a:defRPr sz="1400"/>
            </a:pPr>
            <a:r>
              <a:rPr lang="es-ES" sz="1400" b="0"/>
              <a:t>(DISTRIBUCIÓN %)</a:t>
            </a:r>
            <a:endParaRPr lang="es-MX" sz="1400" b="0"/>
          </a:p>
        </c:rich>
      </c:tx>
      <c:layout>
        <c:manualLayout>
          <c:xMode val="edge"/>
          <c:yMode val="edge"/>
          <c:x val="8.8255202965547189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5.5910085587639283E-2"/>
          <c:y val="0.23512643443841363"/>
          <c:w val="0.79370392024305636"/>
          <c:h val="0.6331512915206895"/>
        </c:manualLayout>
      </c:layout>
      <c:ofPieChart>
        <c:ofPieType val="bar"/>
        <c:varyColors val="1"/>
        <c:ser>
          <c:idx val="0"/>
          <c:order val="0"/>
          <c:dPt>
            <c:idx val="0"/>
            <c:bubble3D val="0"/>
            <c:spPr>
              <a:solidFill>
                <a:srgbClr val="9D244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0F-4E3D-8F62-C40F0597C3ED}"/>
              </c:ext>
            </c:extLst>
          </c:dPt>
          <c:dPt>
            <c:idx val="1"/>
            <c:bubble3D val="0"/>
            <c:spPr>
              <a:solidFill>
                <a:srgbClr val="D4C19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0F-4E3D-8F62-C40F0597C3ED}"/>
              </c:ext>
            </c:extLst>
          </c:dPt>
          <c:dPt>
            <c:idx val="2"/>
            <c:bubble3D val="0"/>
            <c:spPr>
              <a:solidFill>
                <a:srgbClr val="BB9D6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80F-4E3D-8F62-C40F0597C3ED}"/>
              </c:ext>
            </c:extLst>
          </c:dPt>
          <c:dPt>
            <c:idx val="3"/>
            <c:bubble3D val="0"/>
            <c:spPr>
              <a:solidFill>
                <a:srgbClr val="235B4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80F-4E3D-8F62-C40F0597C3ED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80F-4E3D-8F62-C40F0597C3ED}"/>
              </c:ext>
            </c:extLst>
          </c:dPt>
          <c:dLbls>
            <c:dLbl>
              <c:idx val="0"/>
              <c:layout>
                <c:manualLayout>
                  <c:x val="-0.20255077223140505"/>
                  <c:y val="-0.15319534805773868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SALIDAS NACIONALES</a:t>
                    </a:r>
                    <a:r>
                      <a:rPr lang="en-US" b="0" baseline="0"/>
                      <a:t>
</a:t>
                    </a:r>
                    <a:fld id="{0EDCF786-B660-4D2A-A221-8A463E94EA53}" type="PERCENTAGE">
                      <a:rPr lang="en-US" sz="1100" b="1" baseline="0"/>
                      <a:pPr/>
                      <a:t>[PORCENTAJE]</a:t>
                    </a:fld>
                    <a:endParaRPr lang="en-US" b="0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432107697019578"/>
                      <c:h val="0.1453458534806172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80F-4E3D-8F62-C40F0597C3ED}"/>
                </c:ext>
              </c:extLst>
            </c:dLbl>
            <c:dLbl>
              <c:idx val="1"/>
              <c:layout>
                <c:manualLayout>
                  <c:x val="-0.21306886731203509"/>
                  <c:y val="0.24106394606477705"/>
                </c:manualLayout>
              </c:layout>
              <c:tx>
                <c:rich>
                  <a:bodyPr/>
                  <a:lstStyle/>
                  <a:p>
                    <a:r>
                      <a:rPr lang="en-US" b="0"/>
                      <a:t>LLEGADAS NACIONALES</a:t>
                    </a:r>
                    <a:r>
                      <a:rPr lang="en-US" b="0" baseline="0"/>
                      <a:t>
</a:t>
                    </a:r>
                    <a:fld id="{24CFC9FB-42DB-4F44-919D-BE41B82FE6B8}" type="PERCENTAGE">
                      <a:rPr lang="en-US" sz="1100" b="1" baseline="0"/>
                      <a:pPr/>
                      <a:t>[PORCENTAJE]</a:t>
                    </a:fld>
                    <a:endParaRPr lang="en-US" b="0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80F-4E3D-8F62-C40F0597C3E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b="0"/>
                      <a:t>SALIDAS INTERNACIONALES</a:t>
                    </a:r>
                    <a:r>
                      <a:rPr lang="en-US" baseline="0"/>
                      <a:t>
</a:t>
                    </a:r>
                    <a:fld id="{A9106731-B653-468C-8484-A4BC7D74A66A}" type="PERCENTAGE">
                      <a:rPr lang="en-US" sz="1100" b="1" baseline="0"/>
                      <a:pPr/>
                      <a:t>[PORCENTAJE]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405706978935325"/>
                      <c:h val="0.2128155339805825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80F-4E3D-8F62-C40F0597C3E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 b="0"/>
                      <a:t>LLEGADAS INTERNACIONALES</a:t>
                    </a:r>
                    <a:r>
                      <a:rPr lang="en-US" baseline="0"/>
                      <a:t>
</a:t>
                    </a:r>
                    <a:fld id="{CC3495C9-2EAC-4E6C-899B-88D5707B3314}" type="PERCENTAGE">
                      <a:rPr lang="en-US" sz="1100" b="1" baseline="0"/>
                      <a:pPr/>
                      <a:t>[PORCENTAJE]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355303894580048"/>
                      <c:h val="0.2128155339805825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380F-4E3D-8F62-C40F0597C3E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Noto Sans" panose="020B0502040504020204" pitchFamily="34" charset="0"/>
                    <a:ea typeface="Noto Sans" panose="020B0502040504020204" pitchFamily="34" charset="0"/>
                    <a:cs typeface="Noto Sans" panose="020B0502040504020204" pitchFamily="34" charset="0"/>
                  </a:defRPr>
                </a:pPr>
                <a:endParaRPr lang="es-MX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(Operaciones!$D$40:$E$40,Operaciones!$G$40:$H$40)</c:f>
              <c:strCache>
                <c:ptCount val="4"/>
                <c:pt idx="0">
                  <c:v>SALIDAS</c:v>
                </c:pt>
                <c:pt idx="1">
                  <c:v>LLEGADAS</c:v>
                </c:pt>
                <c:pt idx="2">
                  <c:v>SALIDAS</c:v>
                </c:pt>
                <c:pt idx="3">
                  <c:v>LLEGADAS</c:v>
                </c:pt>
              </c:strCache>
            </c:strRef>
          </c:cat>
          <c:val>
            <c:numRef>
              <c:f>(Operaciones!$D$53:$E$53,Operaciones!$G$53:$H$53)</c:f>
              <c:numCache>
                <c:formatCode>#,##0</c:formatCode>
                <c:ptCount val="4"/>
                <c:pt idx="0">
                  <c:v>15473</c:v>
                </c:pt>
                <c:pt idx="1">
                  <c:v>15468</c:v>
                </c:pt>
                <c:pt idx="2">
                  <c:v>803</c:v>
                </c:pt>
                <c:pt idx="3">
                  <c:v>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80F-4E3D-8F62-C40F0597C3ED}"/>
            </c:ext>
          </c:extLst>
        </c:ser>
        <c:dLbls>
          <c:dLblPos val="bestFit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gapWidth val="100"/>
        <c:secondPieSize val="56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900" b="1">
          <a:latin typeface="Noto Sans" panose="020B0502040504020204" pitchFamily="34" charset="0"/>
          <a:ea typeface="Noto Sans" panose="020B0502040504020204" pitchFamily="34" charset="0"/>
          <a:cs typeface="Noto Sans" panose="020B0502040504020204" pitchFamily="34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491477733414563E-3"/>
          <c:y val="5.5006258586114722E-2"/>
          <c:w val="0.93877291632882931"/>
          <c:h val="0.889987482827770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Operaciones!$C$41</c:f>
              <c:strCache>
                <c:ptCount val="1"/>
                <c:pt idx="0">
                  <c:v>ENERO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Operaciones!$G$40:$H$40</c:f>
              <c:strCache>
                <c:ptCount val="2"/>
                <c:pt idx="0">
                  <c:v>SALIDAS</c:v>
                </c:pt>
                <c:pt idx="1">
                  <c:v>LLEGADAS</c:v>
                </c:pt>
              </c:strCache>
            </c:strRef>
          </c:cat>
          <c:val>
            <c:numRef>
              <c:f>Operaciones!$G$41:$H$41</c:f>
              <c:numCache>
                <c:formatCode>#,##0</c:formatCode>
                <c:ptCount val="2"/>
                <c:pt idx="0">
                  <c:v>107</c:v>
                </c:pt>
                <c:pt idx="1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C8-43C1-93AA-BBA11B770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16718624"/>
        <c:axId val="2116707392"/>
      </c:barChart>
      <c:catAx>
        <c:axId val="2116718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16707392"/>
        <c:crosses val="autoZero"/>
        <c:auto val="1"/>
        <c:lblAlgn val="ctr"/>
        <c:lblOffset val="100"/>
        <c:noMultiLvlLbl val="0"/>
      </c:catAx>
      <c:valAx>
        <c:axId val="2116707392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2116718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" panose="020B0502040504020204" pitchFamily="34" charset="0"/>
                <a:ea typeface="Noto Sans" panose="020B0502040504020204" pitchFamily="34" charset="0"/>
                <a:cs typeface="Noto Sans" panose="020B0502040504020204" pitchFamily="34" charset="0"/>
              </a:defRPr>
            </a:pPr>
            <a:r>
              <a:rPr lang="en-US"/>
              <a:t>OPERACIONES NACIONALES</a:t>
            </a:r>
            <a:br>
              <a:rPr lang="en-US"/>
            </a:br>
            <a:r>
              <a:rPr lang="en-US"/>
              <a:t>DEL </a:t>
            </a:r>
            <a:r>
              <a:rPr lang="es-ES"/>
              <a:t>1/o. ENE. AL 31 JUL. 2026.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D244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CB-4096-AA70-36BFA7D0B0E3}"/>
              </c:ext>
            </c:extLst>
          </c:dPt>
          <c:dPt>
            <c:idx val="1"/>
            <c:invertIfNegative val="0"/>
            <c:bubble3D val="0"/>
            <c:spPr>
              <a:solidFill>
                <a:srgbClr val="D4C19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3CB-4096-AA70-36BFA7D0B0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Noto Sans" panose="020B0502040504020204" pitchFamily="34" charset="0"/>
                    <a:ea typeface="Noto Sans" panose="020B0502040504020204" pitchFamily="34" charset="0"/>
                    <a:cs typeface="Noto Sans" panose="020B0502040504020204" pitchFamily="34" charset="0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Operaciones!$D$40:$E$40</c:f>
              <c:strCache>
                <c:ptCount val="2"/>
                <c:pt idx="0">
                  <c:v>SALIDAS</c:v>
                </c:pt>
                <c:pt idx="1">
                  <c:v>LLEGADAS</c:v>
                </c:pt>
              </c:strCache>
            </c:strRef>
          </c:cat>
          <c:val>
            <c:numRef>
              <c:f>Operaciones!$D$53:$E$53</c:f>
              <c:numCache>
                <c:formatCode>#,##0</c:formatCode>
                <c:ptCount val="2"/>
                <c:pt idx="0">
                  <c:v>15473</c:v>
                </c:pt>
                <c:pt idx="1">
                  <c:v>15468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3CB-4096-AA70-36BFA7D0B0E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88751967"/>
        <c:axId val="406929247"/>
      </c:barChart>
      <c:catAx>
        <c:axId val="3887519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oto Sans" panose="020B0502040504020204" pitchFamily="34" charset="0"/>
                <a:ea typeface="Noto Sans" panose="020B0502040504020204" pitchFamily="34" charset="0"/>
                <a:cs typeface="Noto Sans" panose="020B0502040504020204" pitchFamily="34" charset="0"/>
              </a:defRPr>
            </a:pPr>
            <a:endParaRPr lang="es-MX"/>
          </a:p>
        </c:txPr>
        <c:crossAx val="406929247"/>
        <c:crosses val="autoZero"/>
        <c:auto val="1"/>
        <c:lblAlgn val="ctr"/>
        <c:lblOffset val="100"/>
        <c:noMultiLvlLbl val="0"/>
      </c:catAx>
      <c:valAx>
        <c:axId val="406929247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3887519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b="1">
          <a:latin typeface="Noto Sans" panose="020B0502040504020204" pitchFamily="34" charset="0"/>
          <a:ea typeface="Noto Sans" panose="020B0502040504020204" pitchFamily="34" charset="0"/>
          <a:cs typeface="Noto Sans" panose="020B0502040504020204" pitchFamily="34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image" Target="../media/image3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image" Target="../media/image1.png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116024</xdr:colOff>
      <xdr:row>0</xdr:row>
      <xdr:rowOff>182759</xdr:rowOff>
    </xdr:from>
    <xdr:to>
      <xdr:col>4</xdr:col>
      <xdr:colOff>1078347</xdr:colOff>
      <xdr:row>1</xdr:row>
      <xdr:rowOff>673398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702F55E-9017-4480-8246-097FCDF84D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903" b="39057"/>
        <a:stretch/>
      </xdr:blipFill>
      <xdr:spPr>
        <a:xfrm>
          <a:off x="306524" y="182759"/>
          <a:ext cx="4356461" cy="739347"/>
        </a:xfrm>
        <a:prstGeom prst="rect">
          <a:avLst/>
        </a:prstGeom>
      </xdr:spPr>
    </xdr:pic>
    <xdr:clientData/>
  </xdr:twoCellAnchor>
  <xdr:twoCellAnchor editAs="oneCell">
    <xdr:from>
      <xdr:col>9</xdr:col>
      <xdr:colOff>918482</xdr:colOff>
      <xdr:row>1</xdr:row>
      <xdr:rowOff>80282</xdr:rowOff>
    </xdr:from>
    <xdr:to>
      <xdr:col>13</xdr:col>
      <xdr:colOff>63467</xdr:colOff>
      <xdr:row>1</xdr:row>
      <xdr:rowOff>933796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13E02A3-5929-AF94-C7A5-60D2A3851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14682" y="337457"/>
          <a:ext cx="3141780" cy="8535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116024</xdr:colOff>
      <xdr:row>0</xdr:row>
      <xdr:rowOff>182759</xdr:rowOff>
    </xdr:from>
    <xdr:to>
      <xdr:col>4</xdr:col>
      <xdr:colOff>159021</xdr:colOff>
      <xdr:row>1</xdr:row>
      <xdr:rowOff>670374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903" b="39057"/>
        <a:stretch/>
      </xdr:blipFill>
      <xdr:spPr>
        <a:xfrm>
          <a:off x="306524" y="182759"/>
          <a:ext cx="4347802" cy="743677"/>
        </a:xfrm>
        <a:prstGeom prst="rect">
          <a:avLst/>
        </a:prstGeom>
      </xdr:spPr>
    </xdr:pic>
    <xdr:clientData/>
  </xdr:twoCellAnchor>
  <xdr:twoCellAnchor>
    <xdr:from>
      <xdr:col>6</xdr:col>
      <xdr:colOff>358589</xdr:colOff>
      <xdr:row>11</xdr:row>
      <xdr:rowOff>22412</xdr:rowOff>
    </xdr:from>
    <xdr:to>
      <xdr:col>9</xdr:col>
      <xdr:colOff>1008290</xdr:colOff>
      <xdr:row>25</xdr:row>
      <xdr:rowOff>56031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A9F982CE-AD9A-6AE9-47B4-5FF8E8A207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103909</xdr:colOff>
      <xdr:row>39</xdr:row>
      <xdr:rowOff>103654</xdr:rowOff>
    </xdr:from>
    <xdr:to>
      <xdr:col>12</xdr:col>
      <xdr:colOff>3197679</xdr:colOff>
      <xdr:row>54</xdr:row>
      <xdr:rowOff>51955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F312D588-3EE7-2A0B-1C3B-57FBF5BCD2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577102</xdr:colOff>
      <xdr:row>71</xdr:row>
      <xdr:rowOff>180414</xdr:rowOff>
    </xdr:from>
    <xdr:to>
      <xdr:col>10</xdr:col>
      <xdr:colOff>421821</xdr:colOff>
      <xdr:row>86</xdr:row>
      <xdr:rowOff>145677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8BEA80B-0DFD-41CD-74C2-B29A529E0C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136071</xdr:colOff>
      <xdr:row>40</xdr:row>
      <xdr:rowOff>213632</xdr:rowOff>
    </xdr:from>
    <xdr:to>
      <xdr:col>15</xdr:col>
      <xdr:colOff>1251857</xdr:colOff>
      <xdr:row>51</xdr:row>
      <xdr:rowOff>31296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2B2FA7E1-3260-DDE4-02BE-072B540A02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1183821</xdr:colOff>
      <xdr:row>40</xdr:row>
      <xdr:rowOff>217715</xdr:rowOff>
    </xdr:from>
    <xdr:to>
      <xdr:col>17</xdr:col>
      <xdr:colOff>1265464</xdr:colOff>
      <xdr:row>51</xdr:row>
      <xdr:rowOff>21773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15151FD5-C2B5-407D-BA47-CFC2B3091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15</xdr:col>
      <xdr:colOff>1469572</xdr:colOff>
      <xdr:row>0</xdr:row>
      <xdr:rowOff>190500</xdr:rowOff>
    </xdr:from>
    <xdr:to>
      <xdr:col>17</xdr:col>
      <xdr:colOff>615345</xdr:colOff>
      <xdr:row>1</xdr:row>
      <xdr:rowOff>786327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4BB7DD-EA3A-4A29-821E-812C62191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6071286" y="190500"/>
          <a:ext cx="3132666" cy="8543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116024</xdr:colOff>
      <xdr:row>0</xdr:row>
      <xdr:rowOff>182759</xdr:rowOff>
    </xdr:from>
    <xdr:to>
      <xdr:col>4</xdr:col>
      <xdr:colOff>1046888</xdr:colOff>
      <xdr:row>1</xdr:row>
      <xdr:rowOff>664931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EBCF410-B729-4063-8E08-0F532A8CB0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903" b="39057"/>
        <a:stretch/>
      </xdr:blipFill>
      <xdr:spPr>
        <a:xfrm>
          <a:off x="306524" y="182759"/>
          <a:ext cx="4356461" cy="739347"/>
        </a:xfrm>
        <a:prstGeom prst="rect">
          <a:avLst/>
        </a:prstGeom>
      </xdr:spPr>
    </xdr:pic>
    <xdr:clientData/>
  </xdr:twoCellAnchor>
  <xdr:twoCellAnchor>
    <xdr:from>
      <xdr:col>6</xdr:col>
      <xdr:colOff>132156</xdr:colOff>
      <xdr:row>9</xdr:row>
      <xdr:rowOff>212910</xdr:rowOff>
    </xdr:from>
    <xdr:to>
      <xdr:col>10</xdr:col>
      <xdr:colOff>1178718</xdr:colOff>
      <xdr:row>24</xdr:row>
      <xdr:rowOff>104701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76096F9-D5CD-42B9-9BBC-D356D5123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228476</xdr:colOff>
      <xdr:row>36</xdr:row>
      <xdr:rowOff>180833</xdr:rowOff>
    </xdr:from>
    <xdr:to>
      <xdr:col>12</xdr:col>
      <xdr:colOff>2678907</xdr:colOff>
      <xdr:row>52</xdr:row>
      <xdr:rowOff>156740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0455904-2EC1-4B7A-B5E6-C71F50C3C9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467591</xdr:colOff>
      <xdr:row>39</xdr:row>
      <xdr:rowOff>39831</xdr:rowOff>
    </xdr:from>
    <xdr:to>
      <xdr:col>22</xdr:col>
      <xdr:colOff>1316181</xdr:colOff>
      <xdr:row>49</xdr:row>
      <xdr:rowOff>150667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85F2397F-99AD-4C94-BF3F-4EB2DD6B52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2696544</xdr:colOff>
      <xdr:row>39</xdr:row>
      <xdr:rowOff>112734</xdr:rowOff>
    </xdr:from>
    <xdr:to>
      <xdr:col>15</xdr:col>
      <xdr:colOff>748394</xdr:colOff>
      <xdr:row>50</xdr:row>
      <xdr:rowOff>9258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E5A94B1-238A-48DC-962D-0C9811592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741480</xdr:colOff>
      <xdr:row>39</xdr:row>
      <xdr:rowOff>69274</xdr:rowOff>
    </xdr:from>
    <xdr:to>
      <xdr:col>17</xdr:col>
      <xdr:colOff>821530</xdr:colOff>
      <xdr:row>49</xdr:row>
      <xdr:rowOff>180109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A2EA7C98-6B02-45CC-9655-2ED1448F5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228600</xdr:colOff>
      <xdr:row>69</xdr:row>
      <xdr:rowOff>190499</xdr:rowOff>
    </xdr:from>
    <xdr:to>
      <xdr:col>10</xdr:col>
      <xdr:colOff>785812</xdr:colOff>
      <xdr:row>84</xdr:row>
      <xdr:rowOff>19049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BA138B37-BDF6-0194-BC57-8FB5E21D47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13</xdr:col>
      <xdr:colOff>818201</xdr:colOff>
      <xdr:row>1</xdr:row>
      <xdr:rowOff>13821</xdr:rowOff>
    </xdr:from>
    <xdr:to>
      <xdr:col>15</xdr:col>
      <xdr:colOff>1693822</xdr:colOff>
      <xdr:row>1</xdr:row>
      <xdr:rowOff>867335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5B147A3-2E7F-9EF2-55C9-24BE3F1B5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1571969" y="268715"/>
          <a:ext cx="3129423" cy="85351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116024</xdr:colOff>
      <xdr:row>0</xdr:row>
      <xdr:rowOff>182759</xdr:rowOff>
    </xdr:from>
    <xdr:to>
      <xdr:col>4</xdr:col>
      <xdr:colOff>1481938</xdr:colOff>
      <xdr:row>1</xdr:row>
      <xdr:rowOff>673398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657083-3591-4CDF-8BCB-3D1B66A473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903" b="39057"/>
        <a:stretch/>
      </xdr:blipFill>
      <xdr:spPr>
        <a:xfrm>
          <a:off x="306524" y="182759"/>
          <a:ext cx="4356461" cy="739347"/>
        </a:xfrm>
        <a:prstGeom prst="rect">
          <a:avLst/>
        </a:prstGeom>
      </xdr:spPr>
    </xdr:pic>
    <xdr:clientData/>
  </xdr:twoCellAnchor>
  <xdr:twoCellAnchor editAs="oneCell">
    <xdr:from>
      <xdr:col>10</xdr:col>
      <xdr:colOff>148167</xdr:colOff>
      <xdr:row>0</xdr:row>
      <xdr:rowOff>158759</xdr:rowOff>
    </xdr:from>
    <xdr:to>
      <xdr:col>10</xdr:col>
      <xdr:colOff>3280833</xdr:colOff>
      <xdr:row>1</xdr:row>
      <xdr:rowOff>759122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FEC5E6C-853F-2F28-2392-06DA9F14D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96750" y="158759"/>
          <a:ext cx="3132666" cy="8543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1569653</xdr:colOff>
      <xdr:row>21</xdr:row>
      <xdr:rowOff>738</xdr:rowOff>
    </xdr:from>
    <xdr:to>
      <xdr:col>6</xdr:col>
      <xdr:colOff>1478017</xdr:colOff>
      <xdr:row>35</xdr:row>
      <xdr:rowOff>76938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BD629D7-B2CE-CDC1-B844-002E96948C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466396</xdr:colOff>
      <xdr:row>20</xdr:row>
      <xdr:rowOff>139262</xdr:rowOff>
    </xdr:from>
    <xdr:to>
      <xdr:col>13</xdr:col>
      <xdr:colOff>1024757</xdr:colOff>
      <xdr:row>35</xdr:row>
      <xdr:rowOff>24962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45DFD98-BBA8-62CE-56F5-D5C59D1B9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28575</xdr:colOff>
      <xdr:row>56</xdr:row>
      <xdr:rowOff>180975</xdr:rowOff>
    </xdr:from>
    <xdr:to>
      <xdr:col>7</xdr:col>
      <xdr:colOff>28575</xdr:colOff>
      <xdr:row>71</xdr:row>
      <xdr:rowOff>66675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E718E3C-3197-F9C0-E2D7-F6540D65A3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19049</xdr:colOff>
      <xdr:row>57</xdr:row>
      <xdr:rowOff>19050</xdr:rowOff>
    </xdr:from>
    <xdr:to>
      <xdr:col>13</xdr:col>
      <xdr:colOff>1000124</xdr:colOff>
      <xdr:row>71</xdr:row>
      <xdr:rowOff>95250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7B1269E-0446-9BE9-4915-5354A3BA7A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847725</xdr:colOff>
      <xdr:row>76</xdr:row>
      <xdr:rowOff>180975</xdr:rowOff>
    </xdr:from>
    <xdr:to>
      <xdr:col>9</xdr:col>
      <xdr:colOff>838200</xdr:colOff>
      <xdr:row>89</xdr:row>
      <xdr:rowOff>9525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57D805-81BA-2C9F-4CC2-6DFCCA9F3F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838200</xdr:colOff>
      <xdr:row>89</xdr:row>
      <xdr:rowOff>238125</xdr:rowOff>
    </xdr:from>
    <xdr:to>
      <xdr:col>9</xdr:col>
      <xdr:colOff>847725</xdr:colOff>
      <xdr:row>101</xdr:row>
      <xdr:rowOff>85725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5E3D2F-B777-1CAD-1C75-6C349577FC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90752</xdr:colOff>
      <xdr:row>20</xdr:row>
      <xdr:rowOff>143814</xdr:rowOff>
    </xdr:from>
    <xdr:to>
      <xdr:col>19</xdr:col>
      <xdr:colOff>1457027</xdr:colOff>
      <xdr:row>35</xdr:row>
      <xdr:rowOff>29514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E8C3A86-3EC5-8416-242F-FCE6243B3C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235323</xdr:colOff>
      <xdr:row>20</xdr:row>
      <xdr:rowOff>145676</xdr:rowOff>
    </xdr:from>
    <xdr:to>
      <xdr:col>26</xdr:col>
      <xdr:colOff>77598</xdr:colOff>
      <xdr:row>35</xdr:row>
      <xdr:rowOff>31376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1636656-7842-4BA1-99A4-61EF358C7C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rocesosyestadistica@aifa.aero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A7C6B-2F0B-4694-B478-6548F908D9F3}">
  <dimension ref="A2:AH56"/>
  <sheetViews>
    <sheetView showGridLines="0" zoomScale="90" zoomScaleNormal="90" workbookViewId="0">
      <pane xSplit="1" ySplit="2" topLeftCell="B8" activePane="bottomRight" state="frozen"/>
      <selection pane="topRight" activeCell="B1" sqref="B1"/>
      <selection pane="bottomLeft" activeCell="A3" sqref="A3"/>
      <selection pane="bottomRight" activeCell="C31" sqref="C31"/>
    </sheetView>
  </sheetViews>
  <sheetFormatPr baseColWidth="10" defaultRowHeight="20.25" x14ac:dyDescent="0.45"/>
  <cols>
    <col min="1" max="1" width="2.85546875" style="1" customWidth="1"/>
    <col min="2" max="2" width="2.28515625" style="48" customWidth="1"/>
    <col min="3" max="3" width="44" style="48" customWidth="1"/>
    <col min="4" max="4" width="4.5703125" style="48" customWidth="1"/>
    <col min="5" max="5" width="16.85546875" style="48" bestFit="1" customWidth="1"/>
    <col min="6" max="6" width="13.28515625" style="48" customWidth="1"/>
    <col min="7" max="7" width="12.85546875" style="48" customWidth="1"/>
    <col min="8" max="8" width="4.7109375" style="102" customWidth="1"/>
    <col min="9" max="9" width="16.85546875" style="48" bestFit="1" customWidth="1"/>
    <col min="10" max="10" width="15.7109375" style="48" bestFit="1" customWidth="1"/>
    <col min="11" max="11" width="16.5703125" style="48" customWidth="1"/>
    <col min="12" max="12" width="4.5703125" style="48" customWidth="1"/>
    <col min="13" max="13" width="23" style="120" bestFit="1" customWidth="1"/>
    <col min="14" max="14" width="23.85546875" style="48" customWidth="1"/>
    <col min="15" max="15" width="19" style="1" bestFit="1" customWidth="1"/>
    <col min="16" max="16" width="14.85546875" style="1" customWidth="1"/>
    <col min="17" max="17" width="40.85546875" style="1" customWidth="1"/>
    <col min="18" max="18" width="19" style="1" bestFit="1" customWidth="1"/>
    <col min="19" max="19" width="19.5703125" style="1" bestFit="1" customWidth="1"/>
    <col min="20" max="20" width="14.5703125" style="1" bestFit="1" customWidth="1"/>
    <col min="21" max="21" width="17.28515625" style="1" bestFit="1" customWidth="1"/>
    <col min="22" max="22" width="22" style="1" customWidth="1"/>
    <col min="23" max="23" width="16.42578125" style="1" customWidth="1"/>
    <col min="24" max="24" width="28.7109375" style="1" bestFit="1" customWidth="1"/>
    <col min="25" max="25" width="36.7109375" style="1" bestFit="1" customWidth="1"/>
    <col min="26" max="26" width="33.42578125" style="1" bestFit="1" customWidth="1"/>
    <col min="27" max="27" width="30.28515625" style="1" bestFit="1" customWidth="1"/>
    <col min="28" max="28" width="30.7109375" style="1" bestFit="1" customWidth="1"/>
    <col min="29" max="29" width="15.7109375" style="1" bestFit="1" customWidth="1"/>
    <col min="30" max="30" width="18.28515625" style="1" bestFit="1" customWidth="1"/>
    <col min="31" max="31" width="17.85546875" style="1" bestFit="1" customWidth="1"/>
    <col min="32" max="32" width="19.5703125" style="1" bestFit="1" customWidth="1"/>
    <col min="33" max="33" width="27.85546875" style="1" bestFit="1" customWidth="1"/>
    <col min="34" max="34" width="14.42578125" style="1" bestFit="1" customWidth="1"/>
    <col min="35" max="16384" width="11.42578125" style="1"/>
  </cols>
  <sheetData>
    <row r="2" spans="1:34" ht="92.25" customHeight="1" x14ac:dyDescent="0.6">
      <c r="C2" s="148" t="s">
        <v>108</v>
      </c>
      <c r="D2" s="119"/>
    </row>
    <row r="4" spans="1:34" x14ac:dyDescent="0.45">
      <c r="C4" s="48" t="str">
        <f>Pasajeros!C4</f>
        <v>Fecha de validación: 11 Jul. 2026</v>
      </c>
    </row>
    <row r="5" spans="1:34" x14ac:dyDescent="0.45">
      <c r="C5" s="48" t="str">
        <f>Pasajeros!C5</f>
        <v>Fecha de actualización: 11 Jul. 2026</v>
      </c>
    </row>
    <row r="7" spans="1:34" s="29" customFormat="1" ht="28.5" customHeight="1" x14ac:dyDescent="0.55000000000000004">
      <c r="A7" s="28"/>
      <c r="B7" s="121"/>
      <c r="C7" s="160" t="s">
        <v>90</v>
      </c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21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s="28" customFormat="1" ht="14.25" customHeight="1" x14ac:dyDescent="0.55000000000000004">
      <c r="B8" s="121"/>
      <c r="C8" s="121"/>
      <c r="D8" s="121"/>
      <c r="E8" s="121"/>
      <c r="F8" s="121"/>
      <c r="G8" s="121"/>
      <c r="H8" s="122"/>
      <c r="I8" s="121"/>
      <c r="J8" s="121"/>
      <c r="K8" s="121"/>
      <c r="L8" s="121"/>
      <c r="M8" s="123"/>
      <c r="N8" s="121"/>
    </row>
    <row r="9" spans="1:34" s="28" customFormat="1" ht="24" x14ac:dyDescent="0.55000000000000004">
      <c r="B9" s="121"/>
      <c r="C9" s="121"/>
      <c r="D9" s="121"/>
      <c r="E9" s="162" t="s">
        <v>9</v>
      </c>
      <c r="F9" s="155"/>
      <c r="G9" s="155"/>
      <c r="H9" s="131"/>
      <c r="I9" s="162" t="s">
        <v>8</v>
      </c>
      <c r="J9" s="155"/>
      <c r="K9" s="155"/>
      <c r="L9" s="132"/>
      <c r="M9" s="133" t="s">
        <v>89</v>
      </c>
      <c r="N9" s="121"/>
      <c r="O9" s="42"/>
      <c r="P9" s="43"/>
      <c r="Q9" s="43"/>
      <c r="R9" s="43"/>
    </row>
    <row r="10" spans="1:34" s="28" customFormat="1" ht="13.5" customHeight="1" x14ac:dyDescent="0.55000000000000004">
      <c r="B10" s="121"/>
      <c r="C10" s="121"/>
      <c r="D10" s="121"/>
      <c r="E10" s="121"/>
      <c r="F10" s="121"/>
      <c r="G10" s="121"/>
      <c r="H10" s="122"/>
      <c r="I10" s="121"/>
      <c r="J10" s="121"/>
      <c r="K10" s="121"/>
      <c r="L10" s="121"/>
      <c r="M10" s="123"/>
      <c r="N10" s="121"/>
      <c r="O10" s="2"/>
      <c r="P10" s="4"/>
      <c r="Q10" s="4"/>
      <c r="R10" s="5"/>
    </row>
    <row r="11" spans="1:34" s="28" customFormat="1" ht="24.75" customHeight="1" x14ac:dyDescent="0.55000000000000004">
      <c r="B11" s="121"/>
      <c r="C11" s="121"/>
      <c r="D11" s="121"/>
      <c r="E11" s="163" t="s">
        <v>115</v>
      </c>
      <c r="F11" s="164"/>
      <c r="G11" s="137" t="s">
        <v>110</v>
      </c>
      <c r="H11" s="124"/>
      <c r="I11" s="163" t="s">
        <v>115</v>
      </c>
      <c r="J11" s="164"/>
      <c r="K11" s="137" t="s">
        <v>110</v>
      </c>
      <c r="L11" s="125"/>
      <c r="M11" s="137" t="s">
        <v>111</v>
      </c>
      <c r="N11" s="125"/>
      <c r="O11" s="2"/>
      <c r="P11" s="4"/>
      <c r="Q11" s="4"/>
      <c r="R11" s="39"/>
    </row>
    <row r="12" spans="1:34" s="28" customFormat="1" ht="24.75" customHeight="1" x14ac:dyDescent="0.55000000000000004">
      <c r="B12" s="121"/>
      <c r="C12" s="165" t="s">
        <v>119</v>
      </c>
      <c r="D12" s="123"/>
      <c r="E12" s="126" t="s">
        <v>86</v>
      </c>
      <c r="F12" s="127">
        <f>Operaciones!$F$29</f>
        <v>8996</v>
      </c>
      <c r="G12" s="156">
        <f>F12+F13+F14</f>
        <v>9462</v>
      </c>
      <c r="H12" s="124"/>
      <c r="I12" s="126" t="s">
        <v>86</v>
      </c>
      <c r="J12" s="127">
        <f>Pasajeros!$F$30</f>
        <v>912415</v>
      </c>
      <c r="K12" s="156">
        <f>J12+J13</f>
        <v>913800</v>
      </c>
      <c r="L12" s="125"/>
      <c r="M12" s="158">
        <f>Carga!F29/1000</f>
        <v>5.1879999999999997</v>
      </c>
      <c r="N12" s="123"/>
      <c r="O12" s="2"/>
      <c r="P12" s="4"/>
      <c r="Q12" s="4"/>
      <c r="R12" s="5"/>
    </row>
    <row r="13" spans="1:34" s="28" customFormat="1" ht="24.75" customHeight="1" x14ac:dyDescent="0.55000000000000004">
      <c r="B13" s="121"/>
      <c r="C13" s="166"/>
      <c r="D13" s="123"/>
      <c r="E13" s="129" t="s">
        <v>87</v>
      </c>
      <c r="F13" s="128">
        <f>Operaciones!$F$89</f>
        <v>458</v>
      </c>
      <c r="G13" s="157"/>
      <c r="H13" s="124"/>
      <c r="I13" s="129" t="s">
        <v>87</v>
      </c>
      <c r="J13" s="128">
        <f>Pasajeros!$F$91</f>
        <v>1385</v>
      </c>
      <c r="K13" s="157"/>
      <c r="L13" s="125"/>
      <c r="M13" s="159"/>
      <c r="N13" s="123"/>
      <c r="O13" s="2"/>
      <c r="P13" s="4"/>
      <c r="Q13" s="4"/>
      <c r="R13" s="39"/>
    </row>
    <row r="14" spans="1:34" s="28" customFormat="1" ht="24.75" customHeight="1" x14ac:dyDescent="0.55000000000000004">
      <c r="B14" s="121"/>
      <c r="C14" s="166"/>
      <c r="D14" s="121"/>
      <c r="E14" s="126" t="s">
        <v>88</v>
      </c>
      <c r="F14" s="127">
        <f>Operaciones!$F$118</f>
        <v>8</v>
      </c>
      <c r="G14" s="157"/>
      <c r="H14" s="124"/>
      <c r="I14" s="129"/>
      <c r="J14" s="128"/>
      <c r="K14" s="130"/>
      <c r="L14" s="125"/>
      <c r="M14" s="123"/>
      <c r="N14" s="123"/>
      <c r="O14" s="2"/>
      <c r="P14" s="4"/>
      <c r="Q14" s="4"/>
      <c r="R14" s="4"/>
    </row>
    <row r="15" spans="1:34" s="28" customFormat="1" ht="7.5" customHeight="1" x14ac:dyDescent="0.55000000000000004">
      <c r="B15" s="121"/>
      <c r="C15" s="121"/>
      <c r="D15" s="121"/>
      <c r="E15" s="129"/>
      <c r="F15" s="128"/>
      <c r="G15" s="128"/>
      <c r="H15" s="124"/>
      <c r="I15" s="129"/>
      <c r="J15" s="128"/>
      <c r="K15" s="128"/>
      <c r="L15" s="125"/>
      <c r="M15" s="123"/>
      <c r="N15" s="123"/>
      <c r="O15" s="2"/>
      <c r="P15" s="4"/>
      <c r="Q15" s="4"/>
      <c r="R15" s="39"/>
    </row>
    <row r="16" spans="1:34" s="28" customFormat="1" ht="24" x14ac:dyDescent="0.55000000000000004">
      <c r="B16" s="121"/>
      <c r="C16" s="168" t="s">
        <v>118</v>
      </c>
      <c r="D16" s="123"/>
      <c r="E16" s="126" t="s">
        <v>86</v>
      </c>
      <c r="F16" s="127">
        <f>Operaciones!F30</f>
        <v>23211</v>
      </c>
      <c r="G16" s="156">
        <f>F16+F17+F18</f>
        <v>31001</v>
      </c>
      <c r="H16" s="124"/>
      <c r="I16" s="126" t="s">
        <v>86</v>
      </c>
      <c r="J16" s="127">
        <v>2631261</v>
      </c>
      <c r="K16" s="156">
        <f>J16+J17</f>
        <v>2639421</v>
      </c>
      <c r="L16" s="125"/>
      <c r="M16" s="158">
        <f>Carga!F30/1000</f>
        <v>186319.83</v>
      </c>
      <c r="N16" s="123"/>
      <c r="O16" s="2"/>
      <c r="P16" s="4"/>
      <c r="Q16" s="4"/>
      <c r="R16" s="5"/>
    </row>
    <row r="17" spans="2:18" s="28" customFormat="1" ht="24" x14ac:dyDescent="0.55000000000000004">
      <c r="B17" s="121"/>
      <c r="C17" s="169"/>
      <c r="D17" s="123"/>
      <c r="E17" s="129" t="s">
        <v>87</v>
      </c>
      <c r="F17" s="128">
        <f>Operaciones!$F$90</f>
        <v>2212</v>
      </c>
      <c r="G17" s="157"/>
      <c r="H17" s="124"/>
      <c r="I17" s="129" t="s">
        <v>87</v>
      </c>
      <c r="J17" s="128">
        <f>Pasajeros!$F$92</f>
        <v>8160</v>
      </c>
      <c r="K17" s="157"/>
      <c r="L17" s="125"/>
      <c r="M17" s="159"/>
      <c r="N17" s="123"/>
      <c r="O17" s="2"/>
      <c r="P17" s="4"/>
      <c r="Q17" s="4"/>
      <c r="R17" s="39"/>
    </row>
    <row r="18" spans="2:18" s="28" customFormat="1" ht="24" x14ac:dyDescent="0.55000000000000004">
      <c r="B18" s="121"/>
      <c r="C18" s="169"/>
      <c r="D18" s="121"/>
      <c r="E18" s="126" t="s">
        <v>88</v>
      </c>
      <c r="F18" s="127">
        <f>Operaciones!F119</f>
        <v>5578</v>
      </c>
      <c r="G18" s="157"/>
      <c r="H18" s="124"/>
      <c r="I18" s="129"/>
      <c r="J18" s="128"/>
      <c r="K18" s="130"/>
      <c r="L18" s="125"/>
      <c r="M18" s="125"/>
      <c r="N18" s="123"/>
      <c r="O18" s="2"/>
      <c r="P18" s="4"/>
      <c r="Q18" s="4"/>
      <c r="R18" s="5"/>
    </row>
    <row r="19" spans="2:18" s="28" customFormat="1" ht="7.5" customHeight="1" x14ac:dyDescent="0.55000000000000004">
      <c r="B19" s="121"/>
      <c r="C19" s="121"/>
      <c r="D19" s="121"/>
      <c r="E19" s="129"/>
      <c r="F19" s="128"/>
      <c r="G19" s="128"/>
      <c r="H19" s="124"/>
      <c r="I19" s="129"/>
      <c r="J19" s="128"/>
      <c r="K19" s="128"/>
      <c r="L19" s="125"/>
      <c r="M19" s="123"/>
      <c r="N19" s="123"/>
      <c r="O19" s="2"/>
      <c r="P19" s="4"/>
      <c r="Q19" s="4"/>
      <c r="R19" s="39"/>
    </row>
    <row r="20" spans="2:18" s="28" customFormat="1" ht="21.75" customHeight="1" x14ac:dyDescent="0.55000000000000004">
      <c r="B20" s="121"/>
      <c r="C20" s="165" t="s">
        <v>117</v>
      </c>
      <c r="D20" s="123"/>
      <c r="E20" s="126" t="s">
        <v>86</v>
      </c>
      <c r="F20" s="127">
        <f>Operaciones!F31</f>
        <v>51734</v>
      </c>
      <c r="G20" s="156">
        <f>F20+F21+F22</f>
        <v>67730</v>
      </c>
      <c r="H20" s="124"/>
      <c r="I20" s="126" t="s">
        <v>86</v>
      </c>
      <c r="J20" s="127">
        <f>Pasajeros!F32</f>
        <v>6318454</v>
      </c>
      <c r="K20" s="156">
        <f>J20+J21</f>
        <v>6348091</v>
      </c>
      <c r="L20" s="125"/>
      <c r="M20" s="158">
        <f>Carga!F31/1000</f>
        <v>447341.16521999997</v>
      </c>
      <c r="N20" s="123"/>
      <c r="O20" s="2"/>
      <c r="P20" s="4"/>
      <c r="Q20" s="4"/>
      <c r="R20" s="5"/>
    </row>
    <row r="21" spans="2:18" s="28" customFormat="1" ht="24" x14ac:dyDescent="0.55000000000000004">
      <c r="B21" s="121"/>
      <c r="C21" s="167"/>
      <c r="D21" s="123"/>
      <c r="E21" s="129" t="s">
        <v>87</v>
      </c>
      <c r="F21" s="128">
        <f>Operaciones!F91</f>
        <v>2777</v>
      </c>
      <c r="G21" s="157"/>
      <c r="H21" s="124"/>
      <c r="I21" s="129" t="s">
        <v>87</v>
      </c>
      <c r="J21" s="128">
        <f>Pasajeros!F93</f>
        <v>29637</v>
      </c>
      <c r="K21" s="157"/>
      <c r="L21" s="125"/>
      <c r="M21" s="159"/>
      <c r="N21" s="123"/>
      <c r="O21" s="2"/>
      <c r="P21" s="4"/>
      <c r="Q21" s="4"/>
      <c r="R21" s="39"/>
    </row>
    <row r="22" spans="2:18" s="28" customFormat="1" ht="24" x14ac:dyDescent="0.55000000000000004">
      <c r="B22" s="121"/>
      <c r="C22" s="167"/>
      <c r="D22" s="121"/>
      <c r="E22" s="126" t="s">
        <v>88</v>
      </c>
      <c r="F22" s="127">
        <f>Operaciones!F120</f>
        <v>13219</v>
      </c>
      <c r="G22" s="157"/>
      <c r="H22" s="124"/>
      <c r="I22" s="129"/>
      <c r="J22" s="128"/>
      <c r="K22" s="130"/>
      <c r="L22" s="125"/>
      <c r="M22" s="125"/>
      <c r="N22" s="123"/>
      <c r="O22" s="44"/>
      <c r="P22" s="39"/>
      <c r="Q22" s="39"/>
      <c r="R22" s="39"/>
    </row>
    <row r="23" spans="2:18" s="28" customFormat="1" ht="7.5" customHeight="1" x14ac:dyDescent="0.55000000000000004">
      <c r="B23" s="121"/>
      <c r="C23" s="121"/>
      <c r="D23" s="121"/>
      <c r="E23" s="129"/>
      <c r="F23" s="128"/>
      <c r="G23" s="128"/>
      <c r="H23" s="124"/>
      <c r="I23" s="129"/>
      <c r="J23" s="128"/>
      <c r="K23" s="128"/>
      <c r="L23" s="125"/>
      <c r="M23" s="123"/>
      <c r="N23" s="123"/>
      <c r="O23" s="2"/>
      <c r="P23" s="4"/>
      <c r="Q23" s="4"/>
      <c r="R23" s="39"/>
    </row>
    <row r="24" spans="2:18" s="28" customFormat="1" ht="21.75" customHeight="1" x14ac:dyDescent="0.55000000000000004">
      <c r="B24" s="121"/>
      <c r="C24" s="168" t="s">
        <v>116</v>
      </c>
      <c r="D24" s="123"/>
      <c r="E24" s="126" t="s">
        <v>86</v>
      </c>
      <c r="F24" s="127">
        <v>52597</v>
      </c>
      <c r="G24" s="156">
        <f>F24+F25+F26</f>
        <v>67709</v>
      </c>
      <c r="H24" s="124"/>
      <c r="I24" s="126" t="s">
        <v>86</v>
      </c>
      <c r="J24" s="127">
        <v>7058219</v>
      </c>
      <c r="K24" s="156">
        <f>J24+J25</f>
        <v>7079333</v>
      </c>
      <c r="L24" s="125"/>
      <c r="M24" s="158">
        <f>406192740.74/1000</f>
        <v>406192.74074000004</v>
      </c>
      <c r="N24" s="123"/>
      <c r="O24" s="2"/>
      <c r="P24" s="4"/>
      <c r="Q24" s="4"/>
      <c r="R24" s="5"/>
    </row>
    <row r="25" spans="2:18" s="28" customFormat="1" ht="24" x14ac:dyDescent="0.55000000000000004">
      <c r="B25" s="121"/>
      <c r="C25" s="169"/>
      <c r="D25" s="123"/>
      <c r="E25" s="129" t="s">
        <v>87</v>
      </c>
      <c r="F25" s="128">
        <v>3071</v>
      </c>
      <c r="G25" s="157"/>
      <c r="H25" s="124"/>
      <c r="I25" s="129" t="s">
        <v>87</v>
      </c>
      <c r="J25" s="128">
        <v>21114</v>
      </c>
      <c r="K25" s="157"/>
      <c r="L25" s="125"/>
      <c r="M25" s="159"/>
      <c r="N25" s="123"/>
      <c r="O25" s="149"/>
      <c r="P25" s="4"/>
      <c r="Q25" s="4"/>
      <c r="R25" s="39"/>
    </row>
    <row r="26" spans="2:18" s="28" customFormat="1" ht="24" x14ac:dyDescent="0.55000000000000004">
      <c r="B26" s="121"/>
      <c r="C26" s="169"/>
      <c r="D26" s="121"/>
      <c r="E26" s="126" t="s">
        <v>88</v>
      </c>
      <c r="F26" s="127">
        <v>12041</v>
      </c>
      <c r="G26" s="157"/>
      <c r="H26" s="124"/>
      <c r="I26" s="129"/>
      <c r="J26" s="128"/>
      <c r="K26" s="130"/>
      <c r="L26" s="125"/>
      <c r="M26" s="125"/>
      <c r="N26" s="123"/>
      <c r="O26" s="44"/>
      <c r="P26" s="39"/>
      <c r="Q26" s="39"/>
      <c r="R26" s="39"/>
    </row>
    <row r="27" spans="2:18" s="28" customFormat="1" ht="7.5" customHeight="1" x14ac:dyDescent="0.55000000000000004">
      <c r="B27" s="121"/>
      <c r="C27" s="121"/>
      <c r="D27" s="121"/>
      <c r="E27" s="129"/>
      <c r="F27" s="128"/>
      <c r="G27" s="128"/>
      <c r="H27" s="124"/>
      <c r="I27" s="129"/>
      <c r="J27" s="128"/>
      <c r="K27" s="128"/>
      <c r="L27" s="125"/>
      <c r="M27" s="123"/>
      <c r="N27" s="123"/>
      <c r="O27" s="2"/>
      <c r="P27" s="4"/>
      <c r="Q27" s="4"/>
      <c r="R27" s="39"/>
    </row>
    <row r="28" spans="2:18" s="28" customFormat="1" ht="21.75" customHeight="1" x14ac:dyDescent="0.55000000000000004">
      <c r="B28" s="121"/>
      <c r="C28" s="168" t="s">
        <v>124</v>
      </c>
      <c r="D28" s="123"/>
      <c r="E28" s="126" t="s">
        <v>86</v>
      </c>
      <c r="F28" s="127">
        <f>Operaciones!F24</f>
        <v>32552</v>
      </c>
      <c r="G28" s="156">
        <f>F28+F29+F30</f>
        <v>41707</v>
      </c>
      <c r="H28" s="124"/>
      <c r="I28" s="126" t="s">
        <v>86</v>
      </c>
      <c r="J28" s="127">
        <f>Pasajeros!F34</f>
        <v>4324240</v>
      </c>
      <c r="K28" s="156">
        <f>J28+J29</f>
        <v>4338663</v>
      </c>
      <c r="L28" s="125"/>
      <c r="M28" s="158">
        <f>Carga!F33/1000</f>
        <v>238558.79847000004</v>
      </c>
      <c r="N28" s="123"/>
      <c r="O28" s="2"/>
      <c r="P28" s="4"/>
      <c r="Q28" s="4"/>
      <c r="R28" s="5"/>
    </row>
    <row r="29" spans="2:18" s="28" customFormat="1" ht="24" x14ac:dyDescent="0.55000000000000004">
      <c r="B29" s="121"/>
      <c r="C29" s="169"/>
      <c r="D29" s="123"/>
      <c r="E29" s="129" t="s">
        <v>87</v>
      </c>
      <c r="F29" s="128">
        <f>Operaciones!F84</f>
        <v>1691</v>
      </c>
      <c r="G29" s="157"/>
      <c r="H29" s="124"/>
      <c r="I29" s="129" t="s">
        <v>87</v>
      </c>
      <c r="J29" s="128">
        <f>Pasajeros!F86</f>
        <v>14423</v>
      </c>
      <c r="K29" s="157"/>
      <c r="L29" s="125"/>
      <c r="M29" s="159"/>
      <c r="N29" s="123"/>
      <c r="O29" s="2"/>
      <c r="P29" s="4"/>
      <c r="Q29" s="4"/>
      <c r="R29" s="39"/>
    </row>
    <row r="30" spans="2:18" s="28" customFormat="1" ht="24" x14ac:dyDescent="0.55000000000000004">
      <c r="B30" s="121"/>
      <c r="C30" s="169"/>
      <c r="D30" s="121"/>
      <c r="E30" s="126" t="s">
        <v>88</v>
      </c>
      <c r="F30" s="127">
        <f>Operaciones!F113</f>
        <v>7464</v>
      </c>
      <c r="G30" s="157"/>
      <c r="H30" s="124"/>
      <c r="I30" s="129"/>
      <c r="J30" s="128"/>
      <c r="K30" s="130"/>
      <c r="L30" s="125"/>
      <c r="M30" s="125"/>
      <c r="N30" s="123"/>
      <c r="O30" s="44"/>
      <c r="P30" s="39"/>
      <c r="Q30" s="39"/>
      <c r="R30" s="39"/>
    </row>
    <row r="31" spans="2:18" s="28" customFormat="1" ht="9" customHeight="1" x14ac:dyDescent="0.55000000000000004">
      <c r="B31" s="121"/>
      <c r="C31" s="121"/>
      <c r="D31" s="121"/>
      <c r="E31" s="129"/>
      <c r="F31" s="128"/>
      <c r="G31" s="128"/>
      <c r="H31" s="124"/>
      <c r="I31" s="129"/>
      <c r="J31" s="128"/>
      <c r="K31" s="128"/>
      <c r="L31" s="125"/>
      <c r="M31" s="123"/>
      <c r="N31" s="123"/>
      <c r="O31" s="30"/>
    </row>
    <row r="32" spans="2:18" s="28" customFormat="1" ht="24" x14ac:dyDescent="0.55000000000000004">
      <c r="B32" s="121"/>
      <c r="C32" s="173" t="s">
        <v>123</v>
      </c>
      <c r="D32" s="123"/>
      <c r="E32" s="126" t="s">
        <v>86</v>
      </c>
      <c r="F32" s="127">
        <f>F16+F12+F28+F20+F24</f>
        <v>169090</v>
      </c>
      <c r="G32" s="156">
        <f>F32+F33+F34</f>
        <v>217609</v>
      </c>
      <c r="H32" s="124"/>
      <c r="I32" s="126" t="s">
        <v>86</v>
      </c>
      <c r="J32" s="127">
        <f>J16+J12+J28+J20+J24</f>
        <v>21244589</v>
      </c>
      <c r="K32" s="156">
        <f>J32+J33</f>
        <v>21319308</v>
      </c>
      <c r="L32" s="125"/>
      <c r="M32" s="171">
        <f>Carga!F34/1000</f>
        <v>1278417.7224300001</v>
      </c>
      <c r="N32" s="123"/>
      <c r="O32" s="170"/>
    </row>
    <row r="33" spans="2:15" s="28" customFormat="1" ht="24" x14ac:dyDescent="0.55000000000000004">
      <c r="B33" s="121"/>
      <c r="C33" s="174"/>
      <c r="D33" s="123"/>
      <c r="E33" s="129" t="s">
        <v>87</v>
      </c>
      <c r="F33" s="128">
        <f t="shared" ref="F33:F34" si="0">F17+F13+F29+F21+F25</f>
        <v>10209</v>
      </c>
      <c r="G33" s="157"/>
      <c r="H33" s="124"/>
      <c r="I33" s="129" t="s">
        <v>87</v>
      </c>
      <c r="J33" s="128">
        <f>J17+J13+J29+J21+J25</f>
        <v>74719</v>
      </c>
      <c r="K33" s="157"/>
      <c r="L33" s="125"/>
      <c r="M33" s="172"/>
      <c r="N33" s="123"/>
      <c r="O33" s="170"/>
    </row>
    <row r="34" spans="2:15" s="28" customFormat="1" ht="24" x14ac:dyDescent="0.55000000000000004">
      <c r="B34" s="121"/>
      <c r="C34" s="174"/>
      <c r="D34" s="121"/>
      <c r="E34" s="126" t="s">
        <v>88</v>
      </c>
      <c r="F34" s="127">
        <f t="shared" si="0"/>
        <v>38310</v>
      </c>
      <c r="G34" s="157"/>
      <c r="H34" s="124"/>
      <c r="I34" s="125"/>
      <c r="J34" s="128"/>
      <c r="K34" s="125"/>
      <c r="L34" s="125"/>
      <c r="M34" s="125"/>
      <c r="N34" s="121"/>
    </row>
    <row r="35" spans="2:15" ht="21.75" customHeight="1" x14ac:dyDescent="0.45"/>
    <row r="36" spans="2:15" ht="13.5" customHeight="1" x14ac:dyDescent="0.45"/>
    <row r="37" spans="2:15" x14ac:dyDescent="0.45">
      <c r="C37" s="134" t="s">
        <v>81</v>
      </c>
    </row>
    <row r="38" spans="2:15" x14ac:dyDescent="0.45">
      <c r="C38" s="134" t="s">
        <v>85</v>
      </c>
    </row>
    <row r="39" spans="2:15" x14ac:dyDescent="0.45">
      <c r="C39" s="134" t="s">
        <v>95</v>
      </c>
    </row>
    <row r="42" spans="2:15" x14ac:dyDescent="0.45">
      <c r="C42" s="136" t="s">
        <v>103</v>
      </c>
    </row>
    <row r="43" spans="2:15" x14ac:dyDescent="0.45">
      <c r="C43" s="150" t="s">
        <v>28</v>
      </c>
      <c r="D43" s="153"/>
      <c r="E43" s="153"/>
      <c r="F43" s="153"/>
      <c r="G43" s="153"/>
      <c r="H43" s="153"/>
      <c r="I43" s="153"/>
    </row>
    <row r="44" spans="2:15" x14ac:dyDescent="0.45">
      <c r="I44" s="150"/>
      <c r="J44" s="151"/>
    </row>
    <row r="45" spans="2:15" x14ac:dyDescent="0.45">
      <c r="H45" s="113"/>
      <c r="I45" s="64"/>
      <c r="J45" s="64"/>
    </row>
    <row r="46" spans="2:15" x14ac:dyDescent="0.45">
      <c r="H46" s="113"/>
      <c r="I46" s="64"/>
      <c r="J46" s="64"/>
    </row>
    <row r="47" spans="2:15" x14ac:dyDescent="0.45">
      <c r="H47" s="113"/>
      <c r="I47" s="64"/>
      <c r="J47" s="64"/>
    </row>
    <row r="48" spans="2:15" x14ac:dyDescent="0.45">
      <c r="H48" s="113"/>
      <c r="I48" s="64"/>
      <c r="J48" s="64"/>
    </row>
    <row r="49" spans="8:10" x14ac:dyDescent="0.45">
      <c r="H49" s="113"/>
      <c r="I49" s="64"/>
      <c r="J49" s="64"/>
    </row>
    <row r="50" spans="8:10" x14ac:dyDescent="0.45">
      <c r="H50" s="113"/>
      <c r="I50" s="64"/>
      <c r="J50" s="64"/>
    </row>
    <row r="51" spans="8:10" x14ac:dyDescent="0.45">
      <c r="H51" s="113"/>
      <c r="I51" s="64"/>
      <c r="J51" s="64"/>
    </row>
    <row r="52" spans="8:10" x14ac:dyDescent="0.45">
      <c r="H52" s="113"/>
      <c r="I52" s="64"/>
      <c r="J52" s="64"/>
    </row>
    <row r="53" spans="8:10" x14ac:dyDescent="0.45">
      <c r="H53" s="113"/>
      <c r="I53" s="64"/>
      <c r="J53" s="64"/>
    </row>
    <row r="54" spans="8:10" x14ac:dyDescent="0.45">
      <c r="H54" s="113"/>
      <c r="I54" s="64"/>
      <c r="J54" s="64"/>
    </row>
    <row r="55" spans="8:10" x14ac:dyDescent="0.45">
      <c r="H55" s="113"/>
      <c r="I55" s="64"/>
      <c r="J55" s="64"/>
    </row>
    <row r="56" spans="8:10" x14ac:dyDescent="0.45">
      <c r="H56" s="114"/>
      <c r="I56" s="64"/>
      <c r="J56" s="64"/>
    </row>
  </sheetData>
  <mergeCells count="32">
    <mergeCell ref="I44:J44"/>
    <mergeCell ref="O32:O33"/>
    <mergeCell ref="M12:M13"/>
    <mergeCell ref="M16:M17"/>
    <mergeCell ref="M32:M33"/>
    <mergeCell ref="K12:K13"/>
    <mergeCell ref="K16:K17"/>
    <mergeCell ref="K32:K33"/>
    <mergeCell ref="C43:I43"/>
    <mergeCell ref="G12:G14"/>
    <mergeCell ref="G16:G18"/>
    <mergeCell ref="G32:G34"/>
    <mergeCell ref="C16:C18"/>
    <mergeCell ref="C32:C34"/>
    <mergeCell ref="G28:G30"/>
    <mergeCell ref="C28:C30"/>
    <mergeCell ref="K28:K29"/>
    <mergeCell ref="M28:M29"/>
    <mergeCell ref="C7:M7"/>
    <mergeCell ref="E9:G9"/>
    <mergeCell ref="I9:K9"/>
    <mergeCell ref="I11:J11"/>
    <mergeCell ref="E11:F11"/>
    <mergeCell ref="C12:C14"/>
    <mergeCell ref="C20:C22"/>
    <mergeCell ref="G20:G22"/>
    <mergeCell ref="K20:K21"/>
    <mergeCell ref="M20:M21"/>
    <mergeCell ref="C24:C26"/>
    <mergeCell ref="G24:G26"/>
    <mergeCell ref="K24:K25"/>
    <mergeCell ref="M24:M25"/>
  </mergeCells>
  <pageMargins left="0.7" right="0.7" top="0.75" bottom="0.75" header="0.3" footer="0.3"/>
  <pageSetup paperSize="9" scale="28" orientation="portrait" verticalDpi="597" r:id="rId1"/>
  <colBreaks count="1" manualBreakCount="1">
    <brk id="17" max="19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E8FA7-FDBF-465F-99BF-E16B980C6010}">
  <dimension ref="B2:X115"/>
  <sheetViews>
    <sheetView showGridLines="0" zoomScale="70" zoomScaleNormal="70" zoomScaleSheetLayoutView="50" workbookViewId="0">
      <pane xSplit="1" ySplit="2" topLeftCell="B59" activePane="bottomRight" state="frozen"/>
      <selection activeCell="K16" sqref="K16"/>
      <selection pane="topRight" activeCell="K16" sqref="K16"/>
      <selection pane="bottomLeft" activeCell="K16" sqref="K16"/>
      <selection pane="bottomRight" activeCell="G94" sqref="G94"/>
    </sheetView>
  </sheetViews>
  <sheetFormatPr baseColWidth="10" defaultRowHeight="20.25" x14ac:dyDescent="0.45"/>
  <cols>
    <col min="1" max="1" width="2.85546875" style="1" customWidth="1"/>
    <col min="2" max="2" width="2.28515625" style="48" customWidth="1"/>
    <col min="3" max="3" width="44" style="48" customWidth="1"/>
    <col min="4" max="4" width="18.42578125" style="48" customWidth="1"/>
    <col min="5" max="5" width="26.5703125" style="48" customWidth="1"/>
    <col min="6" max="6" width="19.85546875" style="48" bestFit="1" customWidth="1"/>
    <col min="7" max="7" width="33.28515625" style="48" bestFit="1" customWidth="1"/>
    <col min="8" max="8" width="17.7109375" style="48" customWidth="1"/>
    <col min="9" max="9" width="25.140625" style="48" customWidth="1"/>
    <col min="10" max="10" width="18.28515625" style="48" customWidth="1"/>
    <col min="11" max="11" width="51.140625" style="48" customWidth="1"/>
    <col min="12" max="12" width="31" style="1" customWidth="1"/>
    <col min="13" max="13" width="46" style="1" customWidth="1"/>
    <col min="14" max="14" width="19" style="1" customWidth="1"/>
    <col min="15" max="15" width="14.85546875" style="1" customWidth="1"/>
    <col min="16" max="16" width="40.85546875" style="1" customWidth="1"/>
    <col min="17" max="17" width="19" style="1" bestFit="1" customWidth="1"/>
    <col min="18" max="18" width="19.5703125" style="1" bestFit="1" customWidth="1"/>
    <col min="19" max="19" width="14.5703125" style="1" bestFit="1" customWidth="1"/>
    <col min="20" max="20" width="17.28515625" style="1" bestFit="1" customWidth="1"/>
    <col min="21" max="21" width="22" style="1" customWidth="1"/>
    <col min="22" max="22" width="16.42578125" style="1" customWidth="1"/>
    <col min="23" max="23" width="28.7109375" style="1" bestFit="1" customWidth="1"/>
    <col min="24" max="24" width="36.7109375" style="1" bestFit="1" customWidth="1"/>
    <col min="25" max="25" width="33.42578125" style="1" bestFit="1" customWidth="1"/>
    <col min="26" max="26" width="30.28515625" style="1" bestFit="1" customWidth="1"/>
    <col min="27" max="27" width="30.7109375" style="1" bestFit="1" customWidth="1"/>
    <col min="28" max="28" width="15.7109375" style="1" bestFit="1" customWidth="1"/>
    <col min="29" max="29" width="18.28515625" style="1" bestFit="1" customWidth="1"/>
    <col min="30" max="30" width="17.85546875" style="1" bestFit="1" customWidth="1"/>
    <col min="31" max="31" width="19.5703125" style="1" bestFit="1" customWidth="1"/>
    <col min="32" max="32" width="27.85546875" style="1" bestFit="1" customWidth="1"/>
    <col min="33" max="33" width="14.42578125" style="1" bestFit="1" customWidth="1"/>
    <col min="34" max="16384" width="11.42578125" style="1"/>
  </cols>
  <sheetData>
    <row r="2" spans="3:24" ht="92.25" customHeight="1" x14ac:dyDescent="0.45">
      <c r="C2" s="45" t="s">
        <v>109</v>
      </c>
    </row>
    <row r="4" spans="3:24" x14ac:dyDescent="0.45">
      <c r="C4" s="48" t="s">
        <v>120</v>
      </c>
    </row>
    <row r="5" spans="3:24" x14ac:dyDescent="0.45">
      <c r="C5" s="48" t="s">
        <v>121</v>
      </c>
    </row>
    <row r="6" spans="3:24" x14ac:dyDescent="0.45">
      <c r="V6" s="3" t="s">
        <v>19</v>
      </c>
      <c r="W6" s="3" t="s">
        <v>20</v>
      </c>
      <c r="X6" s="3"/>
    </row>
    <row r="7" spans="3:24" ht="27" customHeight="1" x14ac:dyDescent="0.45">
      <c r="C7" s="154" t="s">
        <v>73</v>
      </c>
      <c r="D7" s="155"/>
      <c r="E7" s="155"/>
      <c r="V7" s="3"/>
      <c r="W7" s="3"/>
      <c r="X7" s="3"/>
    </row>
    <row r="8" spans="3:24" x14ac:dyDescent="0.45">
      <c r="V8" s="3"/>
      <c r="W8" s="3"/>
      <c r="X8" s="3"/>
    </row>
    <row r="9" spans="3:24" ht="21" x14ac:dyDescent="0.45">
      <c r="C9" s="46" t="s">
        <v>13</v>
      </c>
      <c r="V9" s="3">
        <v>631296</v>
      </c>
      <c r="W9" s="3">
        <v>22345</v>
      </c>
      <c r="X9" s="3"/>
    </row>
    <row r="10" spans="3:24" x14ac:dyDescent="0.45">
      <c r="C10" s="48" t="s">
        <v>122</v>
      </c>
      <c r="D10" s="176" t="s">
        <v>8</v>
      </c>
      <c r="E10" s="177"/>
      <c r="G10" s="50"/>
    </row>
    <row r="11" spans="3:24" x14ac:dyDescent="0.45">
      <c r="D11" s="175" t="s">
        <v>8</v>
      </c>
      <c r="E11" s="175"/>
      <c r="G11" s="50"/>
    </row>
    <row r="12" spans="3:24" x14ac:dyDescent="0.45">
      <c r="C12" s="138" t="s">
        <v>0</v>
      </c>
      <c r="D12" s="138" t="s">
        <v>10</v>
      </c>
      <c r="E12" s="138" t="s">
        <v>11</v>
      </c>
      <c r="F12" s="138" t="s">
        <v>12</v>
      </c>
      <c r="G12" s="51" t="s">
        <v>21</v>
      </c>
    </row>
    <row r="13" spans="3:24" x14ac:dyDescent="0.45">
      <c r="C13" s="70" t="s">
        <v>40</v>
      </c>
      <c r="D13" s="52">
        <v>571784</v>
      </c>
      <c r="E13" s="52">
        <v>29400</v>
      </c>
      <c r="F13" s="71">
        <f>E13+D13</f>
        <v>601184</v>
      </c>
      <c r="G13" s="51"/>
    </row>
    <row r="14" spans="3:24" x14ac:dyDescent="0.45">
      <c r="C14" s="72" t="s">
        <v>41</v>
      </c>
      <c r="D14" s="53">
        <v>491602</v>
      </c>
      <c r="E14" s="53">
        <v>22981</v>
      </c>
      <c r="F14" s="71">
        <f t="shared" ref="F14:F24" si="0">E14+D14</f>
        <v>514583</v>
      </c>
      <c r="G14" s="54">
        <f>IFERROR((F14/F13)-1,"-")</f>
        <v>-0.14405073987331662</v>
      </c>
    </row>
    <row r="15" spans="3:24" x14ac:dyDescent="0.45">
      <c r="C15" s="70" t="s">
        <v>29</v>
      </c>
      <c r="D15" s="52">
        <v>565474</v>
      </c>
      <c r="E15" s="52">
        <v>27621</v>
      </c>
      <c r="F15" s="71">
        <f t="shared" si="0"/>
        <v>593095</v>
      </c>
      <c r="G15" s="54">
        <f t="shared" ref="G15:G24" si="1">IFERROR((F15/F14)-1,"-")</f>
        <v>0.15257402595888325</v>
      </c>
    </row>
    <row r="16" spans="3:24" x14ac:dyDescent="0.45">
      <c r="C16" s="72" t="s">
        <v>1</v>
      </c>
      <c r="D16" s="53">
        <v>610172</v>
      </c>
      <c r="E16" s="53">
        <v>28877</v>
      </c>
      <c r="F16" s="71">
        <f t="shared" si="0"/>
        <v>639049</v>
      </c>
      <c r="G16" s="54">
        <f t="shared" si="1"/>
        <v>7.7481685058885974E-2</v>
      </c>
    </row>
    <row r="17" spans="3:7" x14ac:dyDescent="0.45">
      <c r="C17" s="70" t="s">
        <v>2</v>
      </c>
      <c r="D17" s="52">
        <v>641291</v>
      </c>
      <c r="E17" s="52">
        <v>29090</v>
      </c>
      <c r="F17" s="71">
        <f t="shared" si="0"/>
        <v>670381</v>
      </c>
      <c r="G17" s="54">
        <f t="shared" si="1"/>
        <v>4.9029104184499239E-2</v>
      </c>
    </row>
    <row r="18" spans="3:7" x14ac:dyDescent="0.45">
      <c r="C18" s="72" t="s">
        <v>3</v>
      </c>
      <c r="D18" s="53">
        <v>558649</v>
      </c>
      <c r="E18" s="53">
        <v>35272</v>
      </c>
      <c r="F18" s="71">
        <f t="shared" si="0"/>
        <v>593921</v>
      </c>
      <c r="G18" s="54">
        <f t="shared" si="1"/>
        <v>-0.11405454510196444</v>
      </c>
    </row>
    <row r="19" spans="3:7" x14ac:dyDescent="0.45">
      <c r="C19" s="70" t="s">
        <v>4</v>
      </c>
      <c r="D19" s="52">
        <v>672776</v>
      </c>
      <c r="E19" s="52">
        <v>39251</v>
      </c>
      <c r="F19" s="71">
        <f t="shared" si="0"/>
        <v>712027</v>
      </c>
      <c r="G19" s="54">
        <f t="shared" si="1"/>
        <v>0.19885809728903348</v>
      </c>
    </row>
    <row r="20" spans="3:7" x14ac:dyDescent="0.45">
      <c r="C20" s="72" t="s">
        <v>5</v>
      </c>
      <c r="D20" s="53"/>
      <c r="E20" s="53"/>
      <c r="F20" s="71">
        <f t="shared" si="0"/>
        <v>0</v>
      </c>
      <c r="G20" s="54">
        <f t="shared" si="1"/>
        <v>-1</v>
      </c>
    </row>
    <row r="21" spans="3:7" x14ac:dyDescent="0.45">
      <c r="C21" s="70" t="s">
        <v>6</v>
      </c>
      <c r="D21" s="52"/>
      <c r="E21" s="52"/>
      <c r="F21" s="71">
        <f t="shared" si="0"/>
        <v>0</v>
      </c>
      <c r="G21" s="54" t="str">
        <f t="shared" si="1"/>
        <v>-</v>
      </c>
    </row>
    <row r="22" spans="3:7" x14ac:dyDescent="0.45">
      <c r="C22" s="72" t="s">
        <v>18</v>
      </c>
      <c r="D22" s="53"/>
      <c r="E22" s="53"/>
      <c r="F22" s="71">
        <f t="shared" si="0"/>
        <v>0</v>
      </c>
      <c r="G22" s="54" t="str">
        <f t="shared" si="1"/>
        <v>-</v>
      </c>
    </row>
    <row r="23" spans="3:7" x14ac:dyDescent="0.45">
      <c r="C23" s="70" t="s">
        <v>24</v>
      </c>
      <c r="D23" s="52"/>
      <c r="E23" s="52"/>
      <c r="F23" s="71">
        <f t="shared" si="0"/>
        <v>0</v>
      </c>
      <c r="G23" s="54" t="str">
        <f t="shared" si="1"/>
        <v>-</v>
      </c>
    </row>
    <row r="24" spans="3:7" x14ac:dyDescent="0.45">
      <c r="C24" s="72" t="s">
        <v>25</v>
      </c>
      <c r="D24" s="53"/>
      <c r="E24" s="53"/>
      <c r="F24" s="71">
        <f t="shared" si="0"/>
        <v>0</v>
      </c>
      <c r="G24" s="54" t="str">
        <f t="shared" si="1"/>
        <v>-</v>
      </c>
    </row>
    <row r="25" spans="3:7" x14ac:dyDescent="0.45">
      <c r="C25" s="73" t="s">
        <v>7</v>
      </c>
      <c r="D25" s="74">
        <f>SUM(D13:D24)</f>
        <v>4111748</v>
      </c>
      <c r="E25" s="74">
        <f>SUM(E13:E24)</f>
        <v>212492</v>
      </c>
      <c r="F25" s="75">
        <f>SUM(F13:F24)</f>
        <v>4324240</v>
      </c>
      <c r="G25" s="54"/>
    </row>
    <row r="26" spans="3:7" x14ac:dyDescent="0.45">
      <c r="D26" s="54"/>
      <c r="E26" s="54"/>
      <c r="G26" s="55"/>
    </row>
    <row r="27" spans="3:7" x14ac:dyDescent="0.45">
      <c r="C27" s="48" t="s">
        <v>44</v>
      </c>
      <c r="D27" s="56"/>
      <c r="E27" s="56"/>
      <c r="G27" s="57"/>
    </row>
    <row r="28" spans="3:7" x14ac:dyDescent="0.45">
      <c r="D28" s="179" t="s">
        <v>8</v>
      </c>
      <c r="E28" s="179"/>
      <c r="G28" s="57"/>
    </row>
    <row r="29" spans="3:7" x14ac:dyDescent="0.45">
      <c r="C29" s="138" t="s">
        <v>46</v>
      </c>
      <c r="D29" s="138" t="s">
        <v>10</v>
      </c>
      <c r="E29" s="138" t="s">
        <v>11</v>
      </c>
      <c r="F29" s="138" t="s">
        <v>12</v>
      </c>
      <c r="G29" s="57"/>
    </row>
    <row r="30" spans="3:7" x14ac:dyDescent="0.45">
      <c r="C30" s="72">
        <v>2022</v>
      </c>
      <c r="D30" s="53">
        <v>876046</v>
      </c>
      <c r="E30" s="53">
        <v>36369</v>
      </c>
      <c r="F30" s="76">
        <f>D30+E30</f>
        <v>912415</v>
      </c>
      <c r="G30" s="147"/>
    </row>
    <row r="31" spans="3:7" x14ac:dyDescent="0.45">
      <c r="C31" s="72">
        <v>2023</v>
      </c>
      <c r="D31" s="53">
        <v>2448511</v>
      </c>
      <c r="E31" s="53">
        <v>182750</v>
      </c>
      <c r="F31" s="76">
        <f>D31+E31</f>
        <v>2631261</v>
      </c>
      <c r="G31" s="147"/>
    </row>
    <row r="32" spans="3:7" x14ac:dyDescent="0.45">
      <c r="C32" s="72">
        <v>2024</v>
      </c>
      <c r="D32" s="53">
        <v>5918292</v>
      </c>
      <c r="E32" s="53">
        <v>400162</v>
      </c>
      <c r="F32" s="76">
        <f>D32+E32</f>
        <v>6318454</v>
      </c>
      <c r="G32" s="147"/>
    </row>
    <row r="33" spans="3:10" x14ac:dyDescent="0.45">
      <c r="C33" s="72">
        <v>2025</v>
      </c>
      <c r="D33" s="53">
        <v>6667758</v>
      </c>
      <c r="E33" s="53">
        <v>390461</v>
      </c>
      <c r="F33" s="76">
        <f>D33+E33</f>
        <v>7058219</v>
      </c>
      <c r="G33" s="147"/>
    </row>
    <row r="34" spans="3:10" x14ac:dyDescent="0.45">
      <c r="C34" s="77">
        <v>2026</v>
      </c>
      <c r="D34" s="58">
        <f>D25</f>
        <v>4111748</v>
      </c>
      <c r="E34" s="58">
        <f>E25</f>
        <v>212492</v>
      </c>
      <c r="F34" s="78">
        <f>D34+E34</f>
        <v>4324240</v>
      </c>
      <c r="G34" s="147"/>
    </row>
    <row r="35" spans="3:10" x14ac:dyDescent="0.45">
      <c r="C35" s="73" t="s">
        <v>45</v>
      </c>
      <c r="D35" s="74">
        <f>SUM(D30:D34)</f>
        <v>20022355</v>
      </c>
      <c r="E35" s="74">
        <f>SUM(E30:E34)</f>
        <v>1222234</v>
      </c>
      <c r="F35" s="74">
        <f>SUM(F30:F34)</f>
        <v>21244589</v>
      </c>
      <c r="G35" s="147"/>
    </row>
    <row r="36" spans="3:10" x14ac:dyDescent="0.45">
      <c r="D36" s="56"/>
      <c r="E36" s="56"/>
      <c r="G36" s="57"/>
    </row>
    <row r="37" spans="3:10" ht="21" x14ac:dyDescent="0.45">
      <c r="C37" s="46" t="s">
        <v>83</v>
      </c>
    </row>
    <row r="38" spans="3:10" x14ac:dyDescent="0.45">
      <c r="C38" s="48" t="s">
        <v>122</v>
      </c>
    </row>
    <row r="39" spans="3:10" ht="12" customHeight="1" x14ac:dyDescent="0.45">
      <c r="D39" s="181"/>
      <c r="E39" s="182"/>
      <c r="G39" s="176"/>
      <c r="H39" s="177"/>
    </row>
    <row r="40" spans="3:10" x14ac:dyDescent="0.45">
      <c r="C40" s="59"/>
      <c r="D40" s="185" t="s">
        <v>50</v>
      </c>
      <c r="E40" s="185"/>
      <c r="F40" s="185"/>
      <c r="G40" s="186" t="s">
        <v>51</v>
      </c>
      <c r="H40" s="186"/>
      <c r="I40" s="186"/>
      <c r="J40" s="59"/>
    </row>
    <row r="41" spans="3:10" ht="40.5" x14ac:dyDescent="0.45">
      <c r="C41" s="79" t="s">
        <v>0</v>
      </c>
      <c r="D41" s="80" t="s">
        <v>14</v>
      </c>
      <c r="E41" s="80" t="s">
        <v>15</v>
      </c>
      <c r="F41" s="80" t="s">
        <v>26</v>
      </c>
      <c r="G41" s="79" t="s">
        <v>14</v>
      </c>
      <c r="H41" s="79" t="s">
        <v>15</v>
      </c>
      <c r="I41" s="79" t="s">
        <v>27</v>
      </c>
      <c r="J41" s="80" t="s">
        <v>12</v>
      </c>
    </row>
    <row r="42" spans="3:10" x14ac:dyDescent="0.45">
      <c r="C42" s="70" t="s">
        <v>40</v>
      </c>
      <c r="D42" s="52">
        <v>290368</v>
      </c>
      <c r="E42" s="52">
        <v>281416</v>
      </c>
      <c r="F42" s="104">
        <f t="shared" ref="F42:F53" si="2">D42+E42</f>
        <v>571784</v>
      </c>
      <c r="G42" s="52">
        <v>13338</v>
      </c>
      <c r="H42" s="52">
        <v>16062</v>
      </c>
      <c r="I42" s="104">
        <f t="shared" ref="I42:I53" si="3">G42+H42</f>
        <v>29400</v>
      </c>
      <c r="J42" s="88">
        <f>F42+I42</f>
        <v>601184</v>
      </c>
    </row>
    <row r="43" spans="3:10" x14ac:dyDescent="0.45">
      <c r="C43" s="72" t="s">
        <v>41</v>
      </c>
      <c r="D43" s="60">
        <v>246767</v>
      </c>
      <c r="E43" s="60">
        <v>244835</v>
      </c>
      <c r="F43" s="104">
        <f t="shared" si="2"/>
        <v>491602</v>
      </c>
      <c r="G43" s="60">
        <v>11411</v>
      </c>
      <c r="H43" s="60">
        <v>11570</v>
      </c>
      <c r="I43" s="104">
        <f t="shared" si="3"/>
        <v>22981</v>
      </c>
      <c r="J43" s="88">
        <f>F43+I43</f>
        <v>514583</v>
      </c>
    </row>
    <row r="44" spans="3:10" x14ac:dyDescent="0.45">
      <c r="C44" s="70" t="s">
        <v>29</v>
      </c>
      <c r="D44" s="52">
        <v>291254</v>
      </c>
      <c r="E44" s="52">
        <v>274220</v>
      </c>
      <c r="F44" s="104">
        <f t="shared" si="2"/>
        <v>565474</v>
      </c>
      <c r="G44" s="52">
        <v>14033</v>
      </c>
      <c r="H44" s="52">
        <v>13588</v>
      </c>
      <c r="I44" s="104">
        <f t="shared" si="3"/>
        <v>27621</v>
      </c>
      <c r="J44" s="88">
        <f>F44+I44</f>
        <v>593095</v>
      </c>
    </row>
    <row r="45" spans="3:10" x14ac:dyDescent="0.45">
      <c r="C45" s="72" t="s">
        <v>1</v>
      </c>
      <c r="D45" s="60">
        <v>307598</v>
      </c>
      <c r="E45" s="60">
        <v>302574</v>
      </c>
      <c r="F45" s="104">
        <f t="shared" si="2"/>
        <v>610172</v>
      </c>
      <c r="G45" s="60">
        <v>14000</v>
      </c>
      <c r="H45" s="60">
        <v>14877</v>
      </c>
      <c r="I45" s="104">
        <f t="shared" si="3"/>
        <v>28877</v>
      </c>
      <c r="J45" s="88">
        <f t="shared" ref="J45:J46" si="4">F45+I45</f>
        <v>639049</v>
      </c>
    </row>
    <row r="46" spans="3:10" x14ac:dyDescent="0.45">
      <c r="C46" s="70" t="s">
        <v>2</v>
      </c>
      <c r="D46" s="52">
        <v>323116</v>
      </c>
      <c r="E46" s="52">
        <v>318175</v>
      </c>
      <c r="F46" s="104">
        <f t="shared" si="2"/>
        <v>641291</v>
      </c>
      <c r="G46" s="52">
        <v>14479</v>
      </c>
      <c r="H46" s="52">
        <v>14611</v>
      </c>
      <c r="I46" s="104">
        <f t="shared" si="3"/>
        <v>29090</v>
      </c>
      <c r="J46" s="88">
        <f t="shared" si="4"/>
        <v>670381</v>
      </c>
    </row>
    <row r="47" spans="3:10" x14ac:dyDescent="0.45">
      <c r="C47" s="72" t="s">
        <v>3</v>
      </c>
      <c r="D47" s="60">
        <v>281359</v>
      </c>
      <c r="E47" s="60">
        <v>277290</v>
      </c>
      <c r="F47" s="104">
        <f t="shared" si="2"/>
        <v>558649</v>
      </c>
      <c r="G47" s="60">
        <v>16892</v>
      </c>
      <c r="H47" s="60">
        <v>18380</v>
      </c>
      <c r="I47" s="104">
        <f t="shared" si="3"/>
        <v>35272</v>
      </c>
      <c r="J47" s="88">
        <f t="shared" ref="J47:J53" si="5">F47+I47</f>
        <v>593921</v>
      </c>
    </row>
    <row r="48" spans="3:10" x14ac:dyDescent="0.45">
      <c r="C48" s="70" t="s">
        <v>4</v>
      </c>
      <c r="D48" s="52">
        <v>343688</v>
      </c>
      <c r="E48" s="52">
        <v>329088</v>
      </c>
      <c r="F48" s="104">
        <f t="shared" si="2"/>
        <v>672776</v>
      </c>
      <c r="G48" s="52">
        <v>21519</v>
      </c>
      <c r="H48" s="52">
        <v>17732</v>
      </c>
      <c r="I48" s="104">
        <f t="shared" si="3"/>
        <v>39251</v>
      </c>
      <c r="J48" s="88">
        <f t="shared" si="5"/>
        <v>712027</v>
      </c>
    </row>
    <row r="49" spans="3:10" x14ac:dyDescent="0.45">
      <c r="C49" s="72" t="s">
        <v>5</v>
      </c>
      <c r="D49" s="60"/>
      <c r="E49" s="60"/>
      <c r="F49" s="104">
        <f t="shared" si="2"/>
        <v>0</v>
      </c>
      <c r="G49" s="60"/>
      <c r="H49" s="60"/>
      <c r="I49" s="104">
        <f t="shared" si="3"/>
        <v>0</v>
      </c>
      <c r="J49" s="88">
        <f t="shared" si="5"/>
        <v>0</v>
      </c>
    </row>
    <row r="50" spans="3:10" x14ac:dyDescent="0.45">
      <c r="C50" s="70" t="s">
        <v>6</v>
      </c>
      <c r="D50" s="52"/>
      <c r="E50" s="52"/>
      <c r="F50" s="104">
        <f t="shared" si="2"/>
        <v>0</v>
      </c>
      <c r="G50" s="52"/>
      <c r="H50" s="52"/>
      <c r="I50" s="104">
        <f t="shared" si="3"/>
        <v>0</v>
      </c>
      <c r="J50" s="88">
        <f t="shared" si="5"/>
        <v>0</v>
      </c>
    </row>
    <row r="51" spans="3:10" x14ac:dyDescent="0.45">
      <c r="C51" s="72" t="s">
        <v>18</v>
      </c>
      <c r="D51" s="60"/>
      <c r="E51" s="60"/>
      <c r="F51" s="104">
        <f t="shared" si="2"/>
        <v>0</v>
      </c>
      <c r="G51" s="60"/>
      <c r="H51" s="60"/>
      <c r="I51" s="104">
        <f t="shared" si="3"/>
        <v>0</v>
      </c>
      <c r="J51" s="88">
        <f t="shared" si="5"/>
        <v>0</v>
      </c>
    </row>
    <row r="52" spans="3:10" x14ac:dyDescent="0.45">
      <c r="C52" s="70" t="s">
        <v>24</v>
      </c>
      <c r="D52" s="52"/>
      <c r="E52" s="52"/>
      <c r="F52" s="104">
        <f t="shared" si="2"/>
        <v>0</v>
      </c>
      <c r="G52" s="52"/>
      <c r="H52" s="52"/>
      <c r="I52" s="104">
        <f t="shared" si="3"/>
        <v>0</v>
      </c>
      <c r="J52" s="88">
        <f t="shared" si="5"/>
        <v>0</v>
      </c>
    </row>
    <row r="53" spans="3:10" x14ac:dyDescent="0.45">
      <c r="C53" s="72" t="s">
        <v>25</v>
      </c>
      <c r="D53" s="60"/>
      <c r="E53" s="60"/>
      <c r="F53" s="104">
        <f t="shared" si="2"/>
        <v>0</v>
      </c>
      <c r="G53" s="60"/>
      <c r="H53" s="60"/>
      <c r="I53" s="104">
        <f t="shared" si="3"/>
        <v>0</v>
      </c>
      <c r="J53" s="88">
        <f t="shared" si="5"/>
        <v>0</v>
      </c>
    </row>
    <row r="54" spans="3:10" x14ac:dyDescent="0.45">
      <c r="C54" s="73" t="s">
        <v>7</v>
      </c>
      <c r="D54" s="61">
        <f>SUM(D42:D53)</f>
        <v>2084150</v>
      </c>
      <c r="E54" s="61">
        <f t="shared" ref="E54:J54" si="6">SUM(E42:E53)</f>
        <v>2027598</v>
      </c>
      <c r="F54" s="81">
        <f t="shared" si="6"/>
        <v>4111748</v>
      </c>
      <c r="G54" s="61">
        <f t="shared" si="6"/>
        <v>105672</v>
      </c>
      <c r="H54" s="61">
        <f t="shared" si="6"/>
        <v>106820</v>
      </c>
      <c r="I54" s="81">
        <f t="shared" si="6"/>
        <v>212492</v>
      </c>
      <c r="J54" s="82">
        <f t="shared" si="6"/>
        <v>4324240</v>
      </c>
    </row>
    <row r="56" spans="3:10" x14ac:dyDescent="0.45">
      <c r="C56" s="48" t="s">
        <v>44</v>
      </c>
    </row>
    <row r="57" spans="3:10" ht="12" customHeight="1" x14ac:dyDescent="0.45"/>
    <row r="58" spans="3:10" x14ac:dyDescent="0.45">
      <c r="C58" s="59"/>
      <c r="D58" s="185" t="s">
        <v>50</v>
      </c>
      <c r="E58" s="185"/>
      <c r="F58" s="185"/>
      <c r="G58" s="186" t="s">
        <v>51</v>
      </c>
      <c r="H58" s="186"/>
      <c r="I58" s="186"/>
      <c r="J58" s="59"/>
    </row>
    <row r="59" spans="3:10" ht="40.5" x14ac:dyDescent="0.45">
      <c r="C59" s="79" t="s">
        <v>46</v>
      </c>
      <c r="D59" s="80" t="s">
        <v>14</v>
      </c>
      <c r="E59" s="80" t="s">
        <v>15</v>
      </c>
      <c r="F59" s="80" t="s">
        <v>26</v>
      </c>
      <c r="G59" s="79" t="s">
        <v>14</v>
      </c>
      <c r="H59" s="79" t="s">
        <v>15</v>
      </c>
      <c r="I59" s="79" t="s">
        <v>27</v>
      </c>
      <c r="J59" s="80" t="s">
        <v>12</v>
      </c>
    </row>
    <row r="60" spans="3:10" x14ac:dyDescent="0.45">
      <c r="C60" s="85">
        <v>2022</v>
      </c>
      <c r="D60" s="63">
        <v>450975</v>
      </c>
      <c r="E60" s="63">
        <v>425071</v>
      </c>
      <c r="F60" s="63">
        <f>D60+E60</f>
        <v>876046</v>
      </c>
      <c r="G60" s="63">
        <v>17518</v>
      </c>
      <c r="H60" s="63">
        <v>18851</v>
      </c>
      <c r="I60" s="63">
        <f>G60+H60</f>
        <v>36369</v>
      </c>
      <c r="J60" s="86">
        <f>F60+I60</f>
        <v>912415</v>
      </c>
    </row>
    <row r="61" spans="3:10" x14ac:dyDescent="0.45">
      <c r="C61" s="85">
        <v>2023</v>
      </c>
      <c r="D61" s="63">
        <v>1264109</v>
      </c>
      <c r="E61" s="63">
        <v>1184402</v>
      </c>
      <c r="F61" s="63">
        <f>D61+E61</f>
        <v>2448511</v>
      </c>
      <c r="G61" s="63">
        <v>91336</v>
      </c>
      <c r="H61" s="63">
        <v>91414</v>
      </c>
      <c r="I61" s="63">
        <f>G61+H61</f>
        <v>182750</v>
      </c>
      <c r="J61" s="86">
        <f>F61+I61</f>
        <v>2631261</v>
      </c>
    </row>
    <row r="62" spans="3:10" x14ac:dyDescent="0.45">
      <c r="C62" s="85">
        <v>2024</v>
      </c>
      <c r="D62" s="63">
        <v>3055182</v>
      </c>
      <c r="E62" s="63">
        <v>2863110</v>
      </c>
      <c r="F62" s="63">
        <v>5918292</v>
      </c>
      <c r="G62" s="63">
        <v>198102</v>
      </c>
      <c r="H62" s="63">
        <v>202060</v>
      </c>
      <c r="I62" s="63">
        <v>400162</v>
      </c>
      <c r="J62" s="86">
        <v>6318454</v>
      </c>
    </row>
    <row r="63" spans="3:10" x14ac:dyDescent="0.45">
      <c r="C63" s="85">
        <v>2025</v>
      </c>
      <c r="D63" s="63">
        <v>3381195</v>
      </c>
      <c r="E63" s="63">
        <v>3286563</v>
      </c>
      <c r="F63" s="63">
        <v>6667758</v>
      </c>
      <c r="G63" s="63">
        <v>197957</v>
      </c>
      <c r="H63" s="63">
        <v>192504</v>
      </c>
      <c r="I63" s="63">
        <v>390461</v>
      </c>
      <c r="J63" s="86">
        <v>7058219</v>
      </c>
    </row>
    <row r="64" spans="3:10" x14ac:dyDescent="0.45">
      <c r="C64" s="83">
        <v>2026</v>
      </c>
      <c r="D64" s="62">
        <f>D54</f>
        <v>2084150</v>
      </c>
      <c r="E64" s="62">
        <f>E54</f>
        <v>2027598</v>
      </c>
      <c r="F64" s="62">
        <f>D64+E64</f>
        <v>4111748</v>
      </c>
      <c r="G64" s="62">
        <f>G54</f>
        <v>105672</v>
      </c>
      <c r="H64" s="62">
        <f>H54</f>
        <v>106820</v>
      </c>
      <c r="I64" s="62">
        <f>G64+H64</f>
        <v>212492</v>
      </c>
      <c r="J64" s="84">
        <f>F64+I64</f>
        <v>4324240</v>
      </c>
    </row>
    <row r="65" spans="3:11" x14ac:dyDescent="0.45">
      <c r="C65" s="87" t="s">
        <v>45</v>
      </c>
      <c r="D65" s="88">
        <f t="shared" ref="D65:I65" si="7">D61+D60+D64+D62+D63</f>
        <v>10235611</v>
      </c>
      <c r="E65" s="88">
        <f t="shared" si="7"/>
        <v>9786744</v>
      </c>
      <c r="F65" s="88">
        <f t="shared" si="7"/>
        <v>20022355</v>
      </c>
      <c r="G65" s="88">
        <f t="shared" si="7"/>
        <v>610585</v>
      </c>
      <c r="H65" s="88">
        <f t="shared" si="7"/>
        <v>611649</v>
      </c>
      <c r="I65" s="88">
        <f t="shared" si="7"/>
        <v>1222234</v>
      </c>
      <c r="J65" s="88">
        <f>J61+J60+J64+J62+J63</f>
        <v>21244589</v>
      </c>
    </row>
    <row r="66" spans="3:11" ht="38.25" customHeight="1" x14ac:dyDescent="0.45">
      <c r="K66" s="64"/>
    </row>
    <row r="68" spans="3:11" ht="27" customHeight="1" x14ac:dyDescent="0.45">
      <c r="C68" s="154" t="s">
        <v>72</v>
      </c>
      <c r="D68" s="155"/>
      <c r="E68" s="155"/>
    </row>
    <row r="69" spans="3:11" ht="21" x14ac:dyDescent="0.45">
      <c r="C69" s="46"/>
    </row>
    <row r="70" spans="3:11" x14ac:dyDescent="0.45">
      <c r="C70" s="47" t="s">
        <v>105</v>
      </c>
    </row>
    <row r="71" spans="3:11" x14ac:dyDescent="0.45">
      <c r="C71" s="48" t="str">
        <f>$C$38</f>
        <v>Cifras del 1/o. Ene. al 31 Jul. 2026.</v>
      </c>
    </row>
    <row r="72" spans="3:11" x14ac:dyDescent="0.45">
      <c r="D72" s="178" t="s">
        <v>8</v>
      </c>
      <c r="E72" s="178"/>
      <c r="G72" s="65"/>
      <c r="H72" s="183" t="s">
        <v>8</v>
      </c>
      <c r="I72" s="184"/>
      <c r="J72" s="65"/>
      <c r="K72" s="50"/>
    </row>
    <row r="73" spans="3:11" x14ac:dyDescent="0.45">
      <c r="C73" s="141" t="s">
        <v>0</v>
      </c>
      <c r="D73" s="142" t="s">
        <v>10</v>
      </c>
      <c r="E73" s="142" t="s">
        <v>11</v>
      </c>
      <c r="F73" s="142" t="s">
        <v>12</v>
      </c>
      <c r="G73" s="65" t="s">
        <v>0</v>
      </c>
      <c r="H73" s="65" t="s">
        <v>16</v>
      </c>
      <c r="I73" s="65" t="s">
        <v>17</v>
      </c>
      <c r="J73" s="65" t="s">
        <v>7</v>
      </c>
      <c r="K73" s="50"/>
    </row>
    <row r="74" spans="3:11" x14ac:dyDescent="0.45">
      <c r="C74" s="70" t="s">
        <v>40</v>
      </c>
      <c r="D74" s="66">
        <v>405</v>
      </c>
      <c r="E74" s="66">
        <v>144</v>
      </c>
      <c r="F74" s="78">
        <f>D74+E74</f>
        <v>549</v>
      </c>
      <c r="G74" s="65" t="s">
        <v>42</v>
      </c>
      <c r="H74" s="67">
        <f t="shared" ref="H74" si="8">D74</f>
        <v>405</v>
      </c>
      <c r="I74" s="67">
        <f t="shared" ref="I74" si="9">E74</f>
        <v>144</v>
      </c>
      <c r="J74" s="67">
        <f t="shared" ref="J74:J75" si="10">I74+H74</f>
        <v>549</v>
      </c>
      <c r="K74" s="50"/>
    </row>
    <row r="75" spans="3:11" x14ac:dyDescent="0.45">
      <c r="C75" s="72" t="s">
        <v>112</v>
      </c>
      <c r="D75" s="68">
        <v>523</v>
      </c>
      <c r="E75" s="68">
        <v>462</v>
      </c>
      <c r="F75" s="89">
        <f>D75+E75</f>
        <v>985</v>
      </c>
      <c r="G75" s="65" t="s">
        <v>43</v>
      </c>
      <c r="H75" s="67">
        <f>D75+H74</f>
        <v>928</v>
      </c>
      <c r="I75" s="67">
        <f>E75+I74</f>
        <v>606</v>
      </c>
      <c r="J75" s="67">
        <f t="shared" si="10"/>
        <v>1534</v>
      </c>
      <c r="K75" s="50"/>
    </row>
    <row r="76" spans="3:11" x14ac:dyDescent="0.45">
      <c r="C76" s="70" t="s">
        <v>29</v>
      </c>
      <c r="D76" s="66">
        <v>897</v>
      </c>
      <c r="E76" s="66">
        <v>452</v>
      </c>
      <c r="F76" s="89">
        <f>D76+E76</f>
        <v>1349</v>
      </c>
      <c r="G76" s="65" t="s">
        <v>30</v>
      </c>
      <c r="H76" s="67">
        <f t="shared" ref="H76:H85" si="11">D76+H75</f>
        <v>1825</v>
      </c>
      <c r="I76" s="67">
        <f t="shared" ref="I76:I85" si="12">E76+I75</f>
        <v>1058</v>
      </c>
      <c r="J76" s="67">
        <f>I76+H76</f>
        <v>2883</v>
      </c>
      <c r="K76" s="50"/>
    </row>
    <row r="77" spans="3:11" x14ac:dyDescent="0.45">
      <c r="C77" s="72" t="s">
        <v>1</v>
      </c>
      <c r="D77" s="68">
        <v>483</v>
      </c>
      <c r="E77" s="68">
        <v>1019</v>
      </c>
      <c r="F77" s="89">
        <f>D77+E77</f>
        <v>1502</v>
      </c>
      <c r="G77" s="65" t="s">
        <v>102</v>
      </c>
      <c r="H77" s="67">
        <f t="shared" si="11"/>
        <v>2308</v>
      </c>
      <c r="I77" s="67">
        <f t="shared" si="12"/>
        <v>2077</v>
      </c>
      <c r="J77" s="67">
        <f t="shared" ref="J77:J85" si="13">I77+H77</f>
        <v>4385</v>
      </c>
      <c r="K77" s="50"/>
    </row>
    <row r="78" spans="3:11" x14ac:dyDescent="0.45">
      <c r="C78" s="70" t="s">
        <v>2</v>
      </c>
      <c r="D78" s="66">
        <v>317</v>
      </c>
      <c r="E78" s="66">
        <v>5476</v>
      </c>
      <c r="F78" s="89">
        <f t="shared" ref="F78:F85" si="14">D78+E78</f>
        <v>5793</v>
      </c>
      <c r="G78" s="65" t="s">
        <v>32</v>
      </c>
      <c r="H78" s="67">
        <f t="shared" si="11"/>
        <v>2625</v>
      </c>
      <c r="I78" s="67">
        <f t="shared" si="12"/>
        <v>7553</v>
      </c>
      <c r="J78" s="67">
        <f t="shared" si="13"/>
        <v>10178</v>
      </c>
      <c r="K78" s="50"/>
    </row>
    <row r="79" spans="3:11" x14ac:dyDescent="0.45">
      <c r="C79" s="72" t="s">
        <v>3</v>
      </c>
      <c r="D79" s="68">
        <v>604</v>
      </c>
      <c r="E79" s="68">
        <v>626</v>
      </c>
      <c r="F79" s="89">
        <f t="shared" si="14"/>
        <v>1230</v>
      </c>
      <c r="G79" s="65" t="s">
        <v>33</v>
      </c>
      <c r="H79" s="67">
        <f t="shared" si="11"/>
        <v>3229</v>
      </c>
      <c r="I79" s="67">
        <f t="shared" si="12"/>
        <v>8179</v>
      </c>
      <c r="J79" s="67">
        <f t="shared" si="13"/>
        <v>11408</v>
      </c>
      <c r="K79" s="50"/>
    </row>
    <row r="80" spans="3:11" x14ac:dyDescent="0.45">
      <c r="C80" s="70" t="s">
        <v>4</v>
      </c>
      <c r="D80" s="66">
        <v>444</v>
      </c>
      <c r="E80" s="66">
        <v>2571</v>
      </c>
      <c r="F80" s="89">
        <f t="shared" si="14"/>
        <v>3015</v>
      </c>
      <c r="G80" s="65" t="s">
        <v>34</v>
      </c>
      <c r="H80" s="67">
        <f t="shared" si="11"/>
        <v>3673</v>
      </c>
      <c r="I80" s="67">
        <f t="shared" si="12"/>
        <v>10750</v>
      </c>
      <c r="J80" s="67">
        <f t="shared" si="13"/>
        <v>14423</v>
      </c>
      <c r="K80" s="50"/>
    </row>
    <row r="81" spans="3:11" x14ac:dyDescent="0.45">
      <c r="C81" s="72" t="s">
        <v>5</v>
      </c>
      <c r="D81" s="68"/>
      <c r="E81" s="68"/>
      <c r="F81" s="89">
        <f t="shared" si="14"/>
        <v>0</v>
      </c>
      <c r="G81" s="65" t="s">
        <v>35</v>
      </c>
      <c r="H81" s="67">
        <f t="shared" si="11"/>
        <v>3673</v>
      </c>
      <c r="I81" s="67">
        <f t="shared" si="12"/>
        <v>10750</v>
      </c>
      <c r="J81" s="67">
        <f t="shared" si="13"/>
        <v>14423</v>
      </c>
      <c r="K81" s="50"/>
    </row>
    <row r="82" spans="3:11" x14ac:dyDescent="0.45">
      <c r="C82" s="70" t="s">
        <v>6</v>
      </c>
      <c r="D82" s="66"/>
      <c r="E82" s="66"/>
      <c r="F82" s="89">
        <f t="shared" si="14"/>
        <v>0</v>
      </c>
      <c r="G82" s="65" t="s">
        <v>36</v>
      </c>
      <c r="H82" s="67">
        <f t="shared" si="11"/>
        <v>3673</v>
      </c>
      <c r="I82" s="67">
        <f t="shared" si="12"/>
        <v>10750</v>
      </c>
      <c r="J82" s="67">
        <f t="shared" si="13"/>
        <v>14423</v>
      </c>
      <c r="K82" s="50"/>
    </row>
    <row r="83" spans="3:11" x14ac:dyDescent="0.45">
      <c r="C83" s="72" t="s">
        <v>18</v>
      </c>
      <c r="D83" s="68"/>
      <c r="E83" s="68"/>
      <c r="F83" s="89">
        <f t="shared" si="14"/>
        <v>0</v>
      </c>
      <c r="G83" s="65" t="s">
        <v>37</v>
      </c>
      <c r="H83" s="67">
        <f t="shared" si="11"/>
        <v>3673</v>
      </c>
      <c r="I83" s="67">
        <f t="shared" si="12"/>
        <v>10750</v>
      </c>
      <c r="J83" s="67">
        <f t="shared" si="13"/>
        <v>14423</v>
      </c>
      <c r="K83" s="50"/>
    </row>
    <row r="84" spans="3:11" x14ac:dyDescent="0.45">
      <c r="C84" s="70" t="s">
        <v>24</v>
      </c>
      <c r="D84" s="66"/>
      <c r="E84" s="66"/>
      <c r="F84" s="89">
        <f t="shared" si="14"/>
        <v>0</v>
      </c>
      <c r="G84" s="65" t="s">
        <v>38</v>
      </c>
      <c r="H84" s="67">
        <f t="shared" si="11"/>
        <v>3673</v>
      </c>
      <c r="I84" s="67">
        <f t="shared" si="12"/>
        <v>10750</v>
      </c>
      <c r="J84" s="67">
        <f t="shared" si="13"/>
        <v>14423</v>
      </c>
      <c r="K84" s="50"/>
    </row>
    <row r="85" spans="3:11" x14ac:dyDescent="0.45">
      <c r="C85" s="72" t="s">
        <v>25</v>
      </c>
      <c r="D85" s="68"/>
      <c r="E85" s="68"/>
      <c r="F85" s="89">
        <f t="shared" si="14"/>
        <v>0</v>
      </c>
      <c r="G85" s="65" t="s">
        <v>39</v>
      </c>
      <c r="H85" s="67">
        <f t="shared" si="11"/>
        <v>3673</v>
      </c>
      <c r="I85" s="67">
        <f t="shared" si="12"/>
        <v>10750</v>
      </c>
      <c r="J85" s="67">
        <f t="shared" si="13"/>
        <v>14423</v>
      </c>
      <c r="K85" s="50"/>
    </row>
    <row r="86" spans="3:11" x14ac:dyDescent="0.45">
      <c r="C86" s="90" t="s">
        <v>7</v>
      </c>
      <c r="D86" s="81">
        <f>SUM(D74:D85)</f>
        <v>3673</v>
      </c>
      <c r="E86" s="81">
        <f>SUM(E74:E85)</f>
        <v>10750</v>
      </c>
      <c r="F86" s="91">
        <f>SUM(F74:F85)</f>
        <v>14423</v>
      </c>
      <c r="G86" s="50"/>
      <c r="H86" s="50"/>
      <c r="I86" s="50"/>
      <c r="J86" s="50"/>
      <c r="K86" s="50"/>
    </row>
    <row r="87" spans="3:11" x14ac:dyDescent="0.45">
      <c r="G87" s="50"/>
      <c r="H87" s="50"/>
      <c r="I87" s="50"/>
      <c r="J87" s="50"/>
      <c r="K87" s="50"/>
    </row>
    <row r="88" spans="3:11" x14ac:dyDescent="0.45">
      <c r="C88" s="48" t="s">
        <v>44</v>
      </c>
      <c r="G88" s="50"/>
      <c r="H88" s="50"/>
      <c r="I88" s="50"/>
      <c r="J88" s="50"/>
      <c r="K88" s="50"/>
    </row>
    <row r="89" spans="3:11" x14ac:dyDescent="0.45">
      <c r="D89" s="178" t="s">
        <v>8</v>
      </c>
      <c r="E89" s="178"/>
      <c r="G89" s="50"/>
      <c r="H89" s="50"/>
      <c r="I89" s="50"/>
      <c r="J89" s="50"/>
      <c r="K89" s="50"/>
    </row>
    <row r="90" spans="3:11" x14ac:dyDescent="0.45">
      <c r="C90" s="142" t="s">
        <v>46</v>
      </c>
      <c r="D90" s="142" t="s">
        <v>10</v>
      </c>
      <c r="E90" s="142" t="s">
        <v>11</v>
      </c>
      <c r="F90" s="142" t="s">
        <v>12</v>
      </c>
      <c r="G90" s="50"/>
      <c r="H90" s="50"/>
      <c r="I90" s="50"/>
      <c r="J90" s="50"/>
      <c r="K90" s="50"/>
    </row>
    <row r="91" spans="3:11" x14ac:dyDescent="0.45">
      <c r="C91" s="72">
        <v>2022</v>
      </c>
      <c r="D91" s="60">
        <v>893</v>
      </c>
      <c r="E91" s="60">
        <v>492</v>
      </c>
      <c r="F91" s="92">
        <f>D91+E91</f>
        <v>1385</v>
      </c>
      <c r="G91" s="50"/>
      <c r="H91" s="50"/>
      <c r="I91" s="50"/>
      <c r="J91" s="50"/>
      <c r="K91" s="50"/>
    </row>
    <row r="92" spans="3:11" x14ac:dyDescent="0.45">
      <c r="C92" s="72">
        <v>2023</v>
      </c>
      <c r="D92" s="60">
        <v>4675</v>
      </c>
      <c r="E92" s="60">
        <v>3485</v>
      </c>
      <c r="F92" s="92">
        <f>D92+E92</f>
        <v>8160</v>
      </c>
      <c r="G92" s="50"/>
      <c r="H92" s="50"/>
      <c r="I92" s="50"/>
      <c r="J92" s="50"/>
      <c r="K92" s="50"/>
    </row>
    <row r="93" spans="3:11" x14ac:dyDescent="0.45">
      <c r="C93" s="72">
        <v>2024</v>
      </c>
      <c r="D93" s="60">
        <v>6189</v>
      </c>
      <c r="E93" s="60">
        <v>23448</v>
      </c>
      <c r="F93" s="92">
        <v>29637</v>
      </c>
      <c r="G93" s="50"/>
      <c r="H93" s="50"/>
      <c r="I93" s="50"/>
      <c r="J93" s="50"/>
      <c r="K93" s="50"/>
    </row>
    <row r="94" spans="3:11" x14ac:dyDescent="0.45">
      <c r="C94" s="72">
        <v>2025</v>
      </c>
      <c r="D94" s="60">
        <v>6878</v>
      </c>
      <c r="E94" s="60">
        <v>14236</v>
      </c>
      <c r="F94" s="92">
        <v>21114</v>
      </c>
      <c r="G94" s="50"/>
      <c r="H94" s="50"/>
      <c r="I94" s="50"/>
      <c r="J94" s="50"/>
      <c r="K94" s="50"/>
    </row>
    <row r="95" spans="3:11" x14ac:dyDescent="0.45">
      <c r="C95" s="77">
        <v>2026</v>
      </c>
      <c r="D95" s="58">
        <f>D86</f>
        <v>3673</v>
      </c>
      <c r="E95" s="58">
        <f>E86</f>
        <v>10750</v>
      </c>
      <c r="F95" s="78">
        <f>D95+E95</f>
        <v>14423</v>
      </c>
      <c r="G95" s="50"/>
      <c r="H95" s="50"/>
      <c r="I95" s="50"/>
      <c r="J95" s="50"/>
      <c r="K95" s="50"/>
    </row>
    <row r="96" spans="3:11" x14ac:dyDescent="0.45">
      <c r="C96" s="73" t="s">
        <v>45</v>
      </c>
      <c r="D96" s="74">
        <f>SUM(D91:D95)</f>
        <v>22308</v>
      </c>
      <c r="E96" s="74">
        <f>SUM(E91:E95)</f>
        <v>52411</v>
      </c>
      <c r="F96" s="91">
        <f t="shared" ref="F96" si="15">SUM(F91:F95)</f>
        <v>74719</v>
      </c>
      <c r="G96" s="50"/>
      <c r="H96" s="50"/>
      <c r="I96" s="50"/>
      <c r="J96" s="50"/>
      <c r="K96" s="50"/>
    </row>
    <row r="97" spans="3:11" x14ac:dyDescent="0.45">
      <c r="G97" s="50"/>
      <c r="H97" s="50"/>
      <c r="I97" s="50"/>
      <c r="J97" s="50"/>
      <c r="K97" s="50"/>
    </row>
    <row r="99" spans="3:11" x14ac:dyDescent="0.45">
      <c r="C99" s="135" t="s">
        <v>97</v>
      </c>
    </row>
    <row r="100" spans="3:11" x14ac:dyDescent="0.45">
      <c r="C100" s="135" t="s">
        <v>113</v>
      </c>
    </row>
    <row r="101" spans="3:11" x14ac:dyDescent="0.45">
      <c r="C101" s="47" t="s">
        <v>103</v>
      </c>
    </row>
    <row r="102" spans="3:11" x14ac:dyDescent="0.45">
      <c r="C102" s="180" t="s">
        <v>28</v>
      </c>
      <c r="D102" s="153"/>
      <c r="E102" s="153"/>
      <c r="F102" s="153"/>
    </row>
    <row r="103" spans="3:11" x14ac:dyDescent="0.45">
      <c r="H103" s="150"/>
      <c r="I103" s="151"/>
    </row>
    <row r="104" spans="3:11" x14ac:dyDescent="0.45">
      <c r="G104" s="69"/>
      <c r="H104" s="64"/>
      <c r="I104" s="64"/>
    </row>
    <row r="105" spans="3:11" x14ac:dyDescent="0.45">
      <c r="G105" s="69"/>
      <c r="H105" s="64"/>
      <c r="I105" s="64"/>
    </row>
    <row r="106" spans="3:11" x14ac:dyDescent="0.45">
      <c r="G106" s="69"/>
      <c r="H106" s="64"/>
      <c r="I106" s="64"/>
    </row>
    <row r="107" spans="3:11" x14ac:dyDescent="0.45">
      <c r="G107" s="69"/>
      <c r="H107" s="64"/>
      <c r="I107" s="64"/>
    </row>
    <row r="108" spans="3:11" x14ac:dyDescent="0.45">
      <c r="G108" s="69"/>
      <c r="H108" s="64"/>
      <c r="I108" s="64"/>
    </row>
    <row r="109" spans="3:11" x14ac:dyDescent="0.45">
      <c r="G109" s="69"/>
      <c r="H109" s="64"/>
      <c r="I109" s="64"/>
    </row>
    <row r="110" spans="3:11" x14ac:dyDescent="0.45">
      <c r="G110" s="69"/>
      <c r="H110" s="64"/>
      <c r="I110" s="64"/>
    </row>
    <row r="111" spans="3:11" x14ac:dyDescent="0.45">
      <c r="G111" s="69"/>
      <c r="H111" s="64"/>
      <c r="I111" s="64"/>
    </row>
    <row r="112" spans="3:11" x14ac:dyDescent="0.45">
      <c r="G112" s="69"/>
      <c r="H112" s="64"/>
      <c r="I112" s="64"/>
    </row>
    <row r="113" spans="7:9" x14ac:dyDescent="0.45">
      <c r="G113" s="69"/>
      <c r="H113" s="64"/>
      <c r="I113" s="64"/>
    </row>
    <row r="114" spans="7:9" x14ac:dyDescent="0.45">
      <c r="G114" s="69"/>
      <c r="H114" s="64"/>
      <c r="I114" s="64"/>
    </row>
    <row r="115" spans="7:9" x14ac:dyDescent="0.45">
      <c r="G115" s="64"/>
      <c r="H115" s="64"/>
      <c r="I115" s="64"/>
    </row>
  </sheetData>
  <mergeCells count="16">
    <mergeCell ref="G39:H39"/>
    <mergeCell ref="H103:I103"/>
    <mergeCell ref="C102:F102"/>
    <mergeCell ref="D39:E39"/>
    <mergeCell ref="H72:I72"/>
    <mergeCell ref="D72:E72"/>
    <mergeCell ref="D40:F40"/>
    <mergeCell ref="G40:I40"/>
    <mergeCell ref="D58:F58"/>
    <mergeCell ref="G58:I58"/>
    <mergeCell ref="C7:E7"/>
    <mergeCell ref="D11:E11"/>
    <mergeCell ref="D10:E10"/>
    <mergeCell ref="C68:E68"/>
    <mergeCell ref="D89:E89"/>
    <mergeCell ref="D28:E28"/>
  </mergeCells>
  <phoneticPr fontId="3" type="noConversion"/>
  <hyperlinks>
    <hyperlink ref="C102" r:id="rId1" xr:uid="{8E695B85-19DB-48FA-93A9-7DEDACB4E53E}"/>
  </hyperlinks>
  <pageMargins left="0.7" right="0.7" top="0.75" bottom="0.75" header="0.3" footer="0.3"/>
  <pageSetup paperSize="9" scale="28" orientation="portrait" verticalDpi="597" r:id="rId2"/>
  <colBreaks count="1" manualBreakCount="1">
    <brk id="16" max="190" man="1"/>
  </colBreaks>
  <ignoredErrors>
    <ignoredError sqref="F64" formula="1"/>
  </ignoredError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35AA-5D8E-46B1-ACAD-5B54797DBA95}">
  <dimension ref="C2:X145"/>
  <sheetViews>
    <sheetView showGridLines="0" zoomScale="70" zoomScaleNormal="70" workbookViewId="0">
      <pane xSplit="1" ySplit="2" topLeftCell="B3" activePane="bottomRight" state="frozen"/>
      <selection activeCell="K16" sqref="K16"/>
      <selection pane="topRight" activeCell="K16" sqref="K16"/>
      <selection pane="bottomLeft" activeCell="K16" sqref="K16"/>
      <selection pane="bottomRight" activeCell="I115" sqref="I115"/>
    </sheetView>
  </sheetViews>
  <sheetFormatPr baseColWidth="10" defaultRowHeight="20.25" x14ac:dyDescent="0.45"/>
  <cols>
    <col min="1" max="1" width="2.85546875" style="1" customWidth="1"/>
    <col min="2" max="2" width="2.28515625" style="1" customWidth="1"/>
    <col min="3" max="3" width="30.140625" style="48" customWidth="1"/>
    <col min="4" max="4" width="19" style="48" customWidth="1"/>
    <col min="5" max="5" width="27.7109375" style="48" customWidth="1"/>
    <col min="6" max="6" width="21.28515625" style="48" customWidth="1"/>
    <col min="7" max="7" width="21.5703125" style="102" bestFit="1" customWidth="1"/>
    <col min="8" max="8" width="15.85546875" style="48" bestFit="1" customWidth="1"/>
    <col min="9" max="9" width="25.140625" style="48" customWidth="1"/>
    <col min="10" max="10" width="17.28515625" style="48" bestFit="1" customWidth="1"/>
    <col min="11" max="11" width="51.140625" style="48" customWidth="1"/>
    <col min="12" max="12" width="31" style="1" customWidth="1"/>
    <col min="13" max="13" width="46" style="1" customWidth="1"/>
    <col min="14" max="14" width="19" style="1" bestFit="1" customWidth="1"/>
    <col min="15" max="15" width="14.85546875" style="1" customWidth="1"/>
    <col min="16" max="16" width="40.85546875" style="1" customWidth="1"/>
    <col min="17" max="17" width="19" style="1" bestFit="1" customWidth="1"/>
    <col min="18" max="18" width="19.5703125" style="1" bestFit="1" customWidth="1"/>
    <col min="19" max="19" width="14.5703125" style="1" bestFit="1" customWidth="1"/>
    <col min="20" max="20" width="17.28515625" style="1" bestFit="1" customWidth="1"/>
    <col min="21" max="21" width="22" style="1" customWidth="1"/>
    <col min="22" max="22" width="16.42578125" style="1" customWidth="1"/>
    <col min="23" max="23" width="28.7109375" style="1" bestFit="1" customWidth="1"/>
    <col min="24" max="24" width="36.7109375" style="1" bestFit="1" customWidth="1"/>
    <col min="25" max="25" width="33.42578125" style="1" bestFit="1" customWidth="1"/>
    <col min="26" max="26" width="30.28515625" style="1" bestFit="1" customWidth="1"/>
    <col min="27" max="27" width="30.7109375" style="1" bestFit="1" customWidth="1"/>
    <col min="28" max="28" width="15.7109375" style="1" bestFit="1" customWidth="1"/>
    <col min="29" max="29" width="18.28515625" style="1" bestFit="1" customWidth="1"/>
    <col min="30" max="30" width="17.85546875" style="1" bestFit="1" customWidth="1"/>
    <col min="31" max="31" width="19.5703125" style="1" bestFit="1" customWidth="1"/>
    <col min="32" max="32" width="27.85546875" style="1" bestFit="1" customWidth="1"/>
    <col min="33" max="33" width="14.42578125" style="1" bestFit="1" customWidth="1"/>
    <col min="34" max="16384" width="11.42578125" style="1"/>
  </cols>
  <sheetData>
    <row r="2" spans="3:24" ht="92.25" customHeight="1" x14ac:dyDescent="0.45">
      <c r="C2" s="45" t="s">
        <v>109</v>
      </c>
    </row>
    <row r="4" spans="3:24" x14ac:dyDescent="0.45">
      <c r="C4" s="48" t="str">
        <f>Pasajeros!C4</f>
        <v>Fecha de validación: 11 Jul. 2026</v>
      </c>
    </row>
    <row r="5" spans="3:24" x14ac:dyDescent="0.45">
      <c r="C5" s="48" t="str">
        <f>Pasajeros!C5</f>
        <v>Fecha de actualización: 11 Jul. 2026</v>
      </c>
    </row>
    <row r="6" spans="3:24" x14ac:dyDescent="0.45">
      <c r="V6" s="3" t="s">
        <v>19</v>
      </c>
      <c r="W6" s="3" t="s">
        <v>20</v>
      </c>
      <c r="X6" s="3"/>
    </row>
    <row r="7" spans="3:24" ht="27" customHeight="1" x14ac:dyDescent="0.45">
      <c r="C7" s="154" t="s">
        <v>73</v>
      </c>
      <c r="D7" s="155"/>
      <c r="E7" s="155"/>
      <c r="V7" s="3"/>
      <c r="W7" s="3"/>
      <c r="X7" s="3"/>
    </row>
    <row r="8" spans="3:24" ht="21" x14ac:dyDescent="0.45">
      <c r="C8" s="46" t="s">
        <v>80</v>
      </c>
    </row>
    <row r="9" spans="3:24" x14ac:dyDescent="0.45">
      <c r="C9" s="48" t="str">
        <f>Pasajeros!C10</f>
        <v>Cifras del 1/o. Ene. al 31 Jul. 2026.</v>
      </c>
    </row>
    <row r="10" spans="3:24" x14ac:dyDescent="0.45">
      <c r="D10" s="175" t="s">
        <v>9</v>
      </c>
      <c r="E10" s="175"/>
    </row>
    <row r="11" spans="3:24" x14ac:dyDescent="0.45">
      <c r="C11" s="93" t="s">
        <v>0</v>
      </c>
      <c r="D11" s="93" t="s">
        <v>10</v>
      </c>
      <c r="E11" s="93" t="s">
        <v>11</v>
      </c>
      <c r="F11" s="93" t="s">
        <v>12</v>
      </c>
      <c r="G11" s="143"/>
      <c r="H11" s="144"/>
      <c r="I11" s="144"/>
      <c r="J11" s="144"/>
    </row>
    <row r="12" spans="3:24" x14ac:dyDescent="0.45">
      <c r="C12" s="70" t="s">
        <v>40</v>
      </c>
      <c r="D12" s="62">
        <v>4430</v>
      </c>
      <c r="E12" s="62">
        <v>213</v>
      </c>
      <c r="F12" s="94">
        <f t="shared" ref="F12:F14" si="0">SUM(D12:E12)</f>
        <v>4643</v>
      </c>
      <c r="G12" s="145"/>
      <c r="H12" s="144"/>
      <c r="I12" s="144"/>
      <c r="J12" s="144"/>
    </row>
    <row r="13" spans="3:24" x14ac:dyDescent="0.45">
      <c r="C13" s="72" t="s">
        <v>41</v>
      </c>
      <c r="D13" s="101">
        <v>3912</v>
      </c>
      <c r="E13" s="101">
        <v>201</v>
      </c>
      <c r="F13" s="94">
        <f t="shared" si="0"/>
        <v>4113</v>
      </c>
      <c r="G13" s="145"/>
      <c r="H13" s="144"/>
      <c r="I13" s="144"/>
      <c r="J13" s="144"/>
    </row>
    <row r="14" spans="3:24" x14ac:dyDescent="0.45">
      <c r="C14" s="70" t="s">
        <v>29</v>
      </c>
      <c r="D14" s="62">
        <v>4393</v>
      </c>
      <c r="E14" s="62">
        <v>216</v>
      </c>
      <c r="F14" s="94">
        <f t="shared" si="0"/>
        <v>4609</v>
      </c>
      <c r="G14" s="145"/>
      <c r="H14" s="144"/>
      <c r="I14" s="144"/>
      <c r="J14" s="144"/>
    </row>
    <row r="15" spans="3:24" x14ac:dyDescent="0.45">
      <c r="C15" s="72" t="s">
        <v>1</v>
      </c>
      <c r="D15" s="101">
        <v>4582</v>
      </c>
      <c r="E15" s="101">
        <v>204</v>
      </c>
      <c r="F15" s="94">
        <f>SUM(D15:E15)</f>
        <v>4786</v>
      </c>
      <c r="G15" s="145"/>
      <c r="H15" s="144"/>
      <c r="I15" s="144"/>
      <c r="J15" s="144"/>
    </row>
    <row r="16" spans="3:24" x14ac:dyDescent="0.45">
      <c r="C16" s="70" t="s">
        <v>2</v>
      </c>
      <c r="D16" s="62">
        <v>4554</v>
      </c>
      <c r="E16" s="62">
        <v>203</v>
      </c>
      <c r="F16" s="94">
        <f t="shared" ref="F16:F23" si="1">SUM(D16:E16)</f>
        <v>4757</v>
      </c>
      <c r="G16" s="145"/>
      <c r="H16" s="144"/>
      <c r="I16" s="144"/>
      <c r="J16" s="144"/>
    </row>
    <row r="17" spans="3:10" x14ac:dyDescent="0.45">
      <c r="C17" s="72" t="s">
        <v>3</v>
      </c>
      <c r="D17" s="101">
        <v>4305</v>
      </c>
      <c r="E17" s="101">
        <v>285</v>
      </c>
      <c r="F17" s="94">
        <f t="shared" si="1"/>
        <v>4590</v>
      </c>
      <c r="G17" s="145"/>
      <c r="H17" s="144"/>
      <c r="I17" s="144"/>
      <c r="J17" s="144"/>
    </row>
    <row r="18" spans="3:10" x14ac:dyDescent="0.45">
      <c r="C18" s="70" t="s">
        <v>4</v>
      </c>
      <c r="D18" s="62">
        <v>4765</v>
      </c>
      <c r="E18" s="62">
        <v>289</v>
      </c>
      <c r="F18" s="94">
        <f t="shared" si="1"/>
        <v>5054</v>
      </c>
      <c r="G18" s="145"/>
      <c r="H18" s="144"/>
      <c r="I18" s="144"/>
      <c r="J18" s="144"/>
    </row>
    <row r="19" spans="3:10" x14ac:dyDescent="0.45">
      <c r="C19" s="72" t="s">
        <v>5</v>
      </c>
      <c r="D19" s="101"/>
      <c r="E19" s="101"/>
      <c r="F19" s="94">
        <f t="shared" si="1"/>
        <v>0</v>
      </c>
      <c r="G19" s="145"/>
      <c r="H19" s="144"/>
      <c r="I19" s="144"/>
      <c r="J19" s="144"/>
    </row>
    <row r="20" spans="3:10" x14ac:dyDescent="0.45">
      <c r="C20" s="70" t="s">
        <v>6</v>
      </c>
      <c r="D20" s="62"/>
      <c r="E20" s="62"/>
      <c r="F20" s="94">
        <f t="shared" si="1"/>
        <v>0</v>
      </c>
      <c r="G20" s="145"/>
      <c r="H20" s="144"/>
      <c r="I20" s="144"/>
      <c r="J20" s="144"/>
    </row>
    <row r="21" spans="3:10" x14ac:dyDescent="0.45">
      <c r="C21" s="72" t="s">
        <v>18</v>
      </c>
      <c r="D21" s="101"/>
      <c r="E21" s="101"/>
      <c r="F21" s="94">
        <f t="shared" si="1"/>
        <v>0</v>
      </c>
      <c r="G21" s="145"/>
      <c r="H21" s="144"/>
      <c r="I21" s="144"/>
      <c r="J21" s="144"/>
    </row>
    <row r="22" spans="3:10" x14ac:dyDescent="0.45">
      <c r="C22" s="70" t="s">
        <v>24</v>
      </c>
      <c r="D22" s="62"/>
      <c r="E22" s="62"/>
      <c r="F22" s="94">
        <f t="shared" si="1"/>
        <v>0</v>
      </c>
      <c r="G22" s="145"/>
      <c r="H22" s="144"/>
      <c r="I22" s="144"/>
      <c r="J22" s="144"/>
    </row>
    <row r="23" spans="3:10" x14ac:dyDescent="0.45">
      <c r="C23" s="72" t="s">
        <v>25</v>
      </c>
      <c r="D23" s="101"/>
      <c r="E23" s="101"/>
      <c r="F23" s="94">
        <f t="shared" si="1"/>
        <v>0</v>
      </c>
      <c r="G23" s="145"/>
      <c r="H23" s="144"/>
      <c r="I23" s="144"/>
      <c r="J23" s="144"/>
    </row>
    <row r="24" spans="3:10" x14ac:dyDescent="0.45">
      <c r="C24" s="73" t="s">
        <v>7</v>
      </c>
      <c r="D24" s="74">
        <f>SUM(D12:D23)</f>
        <v>30941</v>
      </c>
      <c r="E24" s="74">
        <f>SUM(E12:E23)</f>
        <v>1611</v>
      </c>
      <c r="F24" s="75">
        <f>SUM(F12:F23)</f>
        <v>32552</v>
      </c>
      <c r="G24" s="145"/>
      <c r="H24" s="144"/>
      <c r="I24" s="144"/>
      <c r="J24" s="144"/>
    </row>
    <row r="25" spans="3:10" ht="8.25" customHeight="1" x14ac:dyDescent="0.45">
      <c r="G25" s="145"/>
      <c r="H25" s="144"/>
      <c r="I25" s="144"/>
      <c r="J25" s="144"/>
    </row>
    <row r="26" spans="3:10" ht="16.5" customHeight="1" x14ac:dyDescent="0.45">
      <c r="C26" s="48" t="s">
        <v>44</v>
      </c>
      <c r="G26" s="145"/>
      <c r="H26" s="144"/>
      <c r="I26" s="144"/>
      <c r="J26" s="144"/>
    </row>
    <row r="27" spans="3:10" x14ac:dyDescent="0.45">
      <c r="D27" s="175" t="s">
        <v>9</v>
      </c>
      <c r="E27" s="175"/>
      <c r="G27" s="145"/>
      <c r="H27" s="144"/>
      <c r="I27" s="144"/>
      <c r="J27" s="144"/>
    </row>
    <row r="28" spans="3:10" x14ac:dyDescent="0.45">
      <c r="C28" s="93" t="s">
        <v>46</v>
      </c>
      <c r="D28" s="93" t="s">
        <v>10</v>
      </c>
      <c r="E28" s="93" t="s">
        <v>11</v>
      </c>
      <c r="F28" s="93" t="s">
        <v>12</v>
      </c>
      <c r="G28" s="145"/>
      <c r="H28" s="144"/>
      <c r="I28" s="144"/>
      <c r="J28" s="144"/>
    </row>
    <row r="29" spans="3:10" x14ac:dyDescent="0.45">
      <c r="C29" s="72">
        <v>2022</v>
      </c>
      <c r="D29" s="60">
        <v>8621</v>
      </c>
      <c r="E29" s="60">
        <v>375</v>
      </c>
      <c r="F29" s="94">
        <f>D29+E29</f>
        <v>8996</v>
      </c>
      <c r="G29" s="146"/>
      <c r="H29" s="144"/>
      <c r="I29" s="144"/>
      <c r="J29" s="144"/>
    </row>
    <row r="30" spans="3:10" x14ac:dyDescent="0.45">
      <c r="C30" s="72">
        <v>2023</v>
      </c>
      <c r="D30" s="60">
        <v>21260</v>
      </c>
      <c r="E30" s="60">
        <v>1951</v>
      </c>
      <c r="F30" s="94">
        <f>D30+E30</f>
        <v>23211</v>
      </c>
      <c r="G30" s="146"/>
      <c r="H30" s="144"/>
      <c r="I30" s="144"/>
      <c r="J30" s="144"/>
    </row>
    <row r="31" spans="3:10" x14ac:dyDescent="0.45">
      <c r="C31" s="72">
        <v>2024</v>
      </c>
      <c r="D31" s="60">
        <v>48162</v>
      </c>
      <c r="E31" s="60">
        <v>3572</v>
      </c>
      <c r="F31" s="94">
        <v>51734</v>
      </c>
      <c r="G31" s="146"/>
      <c r="H31" s="144"/>
      <c r="I31" s="144"/>
      <c r="J31" s="144"/>
    </row>
    <row r="32" spans="3:10" x14ac:dyDescent="0.45">
      <c r="C32" s="72">
        <v>2025</v>
      </c>
      <c r="D32" s="60">
        <v>49135</v>
      </c>
      <c r="E32" s="60">
        <v>3473</v>
      </c>
      <c r="F32" s="94">
        <f>D32+E32</f>
        <v>52608</v>
      </c>
      <c r="G32" s="146"/>
      <c r="H32" s="144"/>
      <c r="I32" s="144"/>
      <c r="J32" s="144"/>
    </row>
    <row r="33" spans="3:10" x14ac:dyDescent="0.45">
      <c r="C33" s="77">
        <v>2026</v>
      </c>
      <c r="D33" s="58">
        <f>D24</f>
        <v>30941</v>
      </c>
      <c r="E33" s="58">
        <f>E24</f>
        <v>1611</v>
      </c>
      <c r="F33" s="94">
        <f>D33+E33</f>
        <v>32552</v>
      </c>
      <c r="G33" s="146"/>
      <c r="H33" s="144"/>
      <c r="I33" s="144"/>
      <c r="J33" s="144"/>
    </row>
    <row r="34" spans="3:10" x14ac:dyDescent="0.45">
      <c r="C34" s="73" t="s">
        <v>45</v>
      </c>
      <c r="D34" s="74">
        <f>SUM(D29:D33)</f>
        <v>158119</v>
      </c>
      <c r="E34" s="74">
        <f t="shared" ref="E34" si="2">SUM(E29:E33)</f>
        <v>10982</v>
      </c>
      <c r="F34" s="75">
        <f>SUM(F29:F33)</f>
        <v>169101</v>
      </c>
      <c r="G34" s="146"/>
      <c r="H34" s="144"/>
      <c r="I34" s="144"/>
      <c r="J34" s="144"/>
    </row>
    <row r="35" spans="3:10" x14ac:dyDescent="0.45">
      <c r="G35" s="57"/>
    </row>
    <row r="36" spans="3:10" ht="21" x14ac:dyDescent="0.45">
      <c r="C36" s="46" t="s">
        <v>104</v>
      </c>
    </row>
    <row r="37" spans="3:10" x14ac:dyDescent="0.45">
      <c r="C37" s="48" t="str">
        <f>Pasajeros!C38</f>
        <v>Cifras del 1/o. Ene. al 31 Jul. 2026.</v>
      </c>
    </row>
    <row r="38" spans="3:10" ht="10.5" customHeight="1" x14ac:dyDescent="0.45">
      <c r="D38" s="150"/>
      <c r="E38" s="150"/>
    </row>
    <row r="39" spans="3:10" x14ac:dyDescent="0.45">
      <c r="C39" s="59"/>
      <c r="D39" s="185" t="s">
        <v>48</v>
      </c>
      <c r="E39" s="185"/>
      <c r="F39" s="185"/>
      <c r="G39" s="186" t="s">
        <v>49</v>
      </c>
      <c r="H39" s="186"/>
      <c r="I39" s="186"/>
      <c r="J39" s="59"/>
    </row>
    <row r="40" spans="3:10" ht="39" x14ac:dyDescent="0.45">
      <c r="C40" s="79" t="s">
        <v>0</v>
      </c>
      <c r="D40" s="95" t="s">
        <v>14</v>
      </c>
      <c r="E40" s="95" t="s">
        <v>15</v>
      </c>
      <c r="F40" s="95" t="s">
        <v>26</v>
      </c>
      <c r="G40" s="96" t="s">
        <v>14</v>
      </c>
      <c r="H40" s="97" t="s">
        <v>15</v>
      </c>
      <c r="I40" s="97" t="s">
        <v>27</v>
      </c>
      <c r="J40" s="80" t="s">
        <v>7</v>
      </c>
    </row>
    <row r="41" spans="3:10" ht="17.25" customHeight="1" x14ac:dyDescent="0.45">
      <c r="C41" s="70" t="s">
        <v>40</v>
      </c>
      <c r="D41" s="103">
        <v>2214</v>
      </c>
      <c r="E41" s="103">
        <v>2216</v>
      </c>
      <c r="F41" s="104">
        <f t="shared" ref="F41:F47" si="3">D41+E41</f>
        <v>4430</v>
      </c>
      <c r="G41" s="103">
        <v>107</v>
      </c>
      <c r="H41" s="103">
        <v>106</v>
      </c>
      <c r="I41" s="105">
        <f t="shared" ref="I41:I52" si="4">G41+H41</f>
        <v>213</v>
      </c>
      <c r="J41" s="94">
        <f>F41+I41</f>
        <v>4643</v>
      </c>
    </row>
    <row r="42" spans="3:10" ht="17.25" customHeight="1" x14ac:dyDescent="0.45">
      <c r="C42" s="72" t="s">
        <v>41</v>
      </c>
      <c r="D42" s="53">
        <v>1957</v>
      </c>
      <c r="E42" s="53">
        <v>1955</v>
      </c>
      <c r="F42" s="104">
        <f t="shared" si="3"/>
        <v>3912</v>
      </c>
      <c r="G42" s="53">
        <v>100</v>
      </c>
      <c r="H42" s="53">
        <v>101</v>
      </c>
      <c r="I42" s="105">
        <f t="shared" si="4"/>
        <v>201</v>
      </c>
      <c r="J42" s="94">
        <f t="shared" ref="J42:J48" si="5">F42+I42</f>
        <v>4113</v>
      </c>
    </row>
    <row r="43" spans="3:10" ht="17.25" customHeight="1" x14ac:dyDescent="0.45">
      <c r="C43" s="70" t="s">
        <v>29</v>
      </c>
      <c r="D43" s="103">
        <v>2196</v>
      </c>
      <c r="E43" s="103">
        <v>2197</v>
      </c>
      <c r="F43" s="104">
        <f t="shared" si="3"/>
        <v>4393</v>
      </c>
      <c r="G43" s="103">
        <v>108</v>
      </c>
      <c r="H43" s="103">
        <v>108</v>
      </c>
      <c r="I43" s="105">
        <f t="shared" si="4"/>
        <v>216</v>
      </c>
      <c r="J43" s="94">
        <f t="shared" si="5"/>
        <v>4609</v>
      </c>
    </row>
    <row r="44" spans="3:10" ht="17.25" customHeight="1" x14ac:dyDescent="0.45">
      <c r="C44" s="72" t="s">
        <v>1</v>
      </c>
      <c r="D44" s="53">
        <v>2294</v>
      </c>
      <c r="E44" s="53">
        <v>2288</v>
      </c>
      <c r="F44" s="104">
        <f t="shared" si="3"/>
        <v>4582</v>
      </c>
      <c r="G44" s="53">
        <v>100</v>
      </c>
      <c r="H44" s="53">
        <v>104</v>
      </c>
      <c r="I44" s="105">
        <f t="shared" si="4"/>
        <v>204</v>
      </c>
      <c r="J44" s="94">
        <f t="shared" si="5"/>
        <v>4786</v>
      </c>
    </row>
    <row r="45" spans="3:10" ht="17.25" customHeight="1" x14ac:dyDescent="0.45">
      <c r="C45" s="70" t="s">
        <v>2</v>
      </c>
      <c r="D45" s="103">
        <v>2275</v>
      </c>
      <c r="E45" s="103">
        <v>2279</v>
      </c>
      <c r="F45" s="104">
        <f t="shared" si="3"/>
        <v>4554</v>
      </c>
      <c r="G45" s="103">
        <v>101</v>
      </c>
      <c r="H45" s="103">
        <v>102</v>
      </c>
      <c r="I45" s="105">
        <f t="shared" si="4"/>
        <v>203</v>
      </c>
      <c r="J45" s="94">
        <f t="shared" si="5"/>
        <v>4757</v>
      </c>
    </row>
    <row r="46" spans="3:10" ht="17.25" customHeight="1" x14ac:dyDescent="0.45">
      <c r="C46" s="72" t="s">
        <v>3</v>
      </c>
      <c r="D46" s="53">
        <v>2152</v>
      </c>
      <c r="E46" s="53">
        <v>2153</v>
      </c>
      <c r="F46" s="104">
        <f t="shared" si="3"/>
        <v>4305</v>
      </c>
      <c r="G46" s="53">
        <v>143</v>
      </c>
      <c r="H46" s="53">
        <v>142</v>
      </c>
      <c r="I46" s="105">
        <f t="shared" si="4"/>
        <v>285</v>
      </c>
      <c r="J46" s="94">
        <f t="shared" si="5"/>
        <v>4590</v>
      </c>
    </row>
    <row r="47" spans="3:10" ht="17.25" customHeight="1" x14ac:dyDescent="0.45">
      <c r="C47" s="70" t="s">
        <v>4</v>
      </c>
      <c r="D47" s="103">
        <v>2385</v>
      </c>
      <c r="E47" s="103">
        <v>2380</v>
      </c>
      <c r="F47" s="104">
        <f t="shared" si="3"/>
        <v>4765</v>
      </c>
      <c r="G47" s="103">
        <v>144</v>
      </c>
      <c r="H47" s="103">
        <v>145</v>
      </c>
      <c r="I47" s="105">
        <f t="shared" si="4"/>
        <v>289</v>
      </c>
      <c r="J47" s="94">
        <f t="shared" si="5"/>
        <v>5054</v>
      </c>
    </row>
    <row r="48" spans="3:10" ht="17.25" customHeight="1" x14ac:dyDescent="0.45">
      <c r="C48" s="72" t="s">
        <v>5</v>
      </c>
      <c r="D48" s="53"/>
      <c r="E48" s="53"/>
      <c r="F48" s="104">
        <f t="shared" ref="F48:F52" si="6">D48+E48</f>
        <v>0</v>
      </c>
      <c r="G48" s="53"/>
      <c r="H48" s="53"/>
      <c r="I48" s="105">
        <f t="shared" si="4"/>
        <v>0</v>
      </c>
      <c r="J48" s="94">
        <f t="shared" si="5"/>
        <v>0</v>
      </c>
    </row>
    <row r="49" spans="3:10" ht="17.25" customHeight="1" x14ac:dyDescent="0.45">
      <c r="C49" s="70" t="s">
        <v>6</v>
      </c>
      <c r="D49" s="103"/>
      <c r="E49" s="103"/>
      <c r="F49" s="104">
        <f t="shared" si="6"/>
        <v>0</v>
      </c>
      <c r="G49" s="103"/>
      <c r="H49" s="103"/>
      <c r="I49" s="105">
        <f t="shared" si="4"/>
        <v>0</v>
      </c>
      <c r="J49" s="94">
        <f t="shared" ref="J49:J52" si="7">F49+I49</f>
        <v>0</v>
      </c>
    </row>
    <row r="50" spans="3:10" ht="17.25" customHeight="1" x14ac:dyDescent="0.45">
      <c r="C50" s="72" t="s">
        <v>18</v>
      </c>
      <c r="D50" s="53"/>
      <c r="E50" s="53"/>
      <c r="F50" s="104">
        <f t="shared" si="6"/>
        <v>0</v>
      </c>
      <c r="G50" s="53"/>
      <c r="H50" s="53"/>
      <c r="I50" s="105">
        <f t="shared" si="4"/>
        <v>0</v>
      </c>
      <c r="J50" s="94">
        <f t="shared" si="7"/>
        <v>0</v>
      </c>
    </row>
    <row r="51" spans="3:10" ht="17.25" customHeight="1" x14ac:dyDescent="0.45">
      <c r="C51" s="70" t="s">
        <v>24</v>
      </c>
      <c r="D51" s="103"/>
      <c r="E51" s="103"/>
      <c r="F51" s="104">
        <f t="shared" ref="F51" si="8">D51+E51</f>
        <v>0</v>
      </c>
      <c r="G51" s="103"/>
      <c r="H51" s="103"/>
      <c r="I51" s="105">
        <f t="shared" ref="I51" si="9">G51+H51</f>
        <v>0</v>
      </c>
      <c r="J51" s="94">
        <f t="shared" si="7"/>
        <v>0</v>
      </c>
    </row>
    <row r="52" spans="3:10" ht="17.25" customHeight="1" x14ac:dyDescent="0.45">
      <c r="C52" s="72" t="s">
        <v>25</v>
      </c>
      <c r="D52" s="53"/>
      <c r="E52" s="53"/>
      <c r="F52" s="104">
        <f t="shared" si="6"/>
        <v>0</v>
      </c>
      <c r="G52" s="53"/>
      <c r="H52" s="53"/>
      <c r="I52" s="105">
        <f t="shared" si="4"/>
        <v>0</v>
      </c>
      <c r="J52" s="94">
        <f t="shared" si="7"/>
        <v>0</v>
      </c>
    </row>
    <row r="53" spans="3:10" ht="17.25" customHeight="1" x14ac:dyDescent="0.45">
      <c r="C53" s="73" t="s">
        <v>7</v>
      </c>
      <c r="D53" s="61">
        <f>SUM(D41:D52)</f>
        <v>15473</v>
      </c>
      <c r="E53" s="61">
        <f t="shared" ref="E53:I53" si="10">SUM(E41:E52)</f>
        <v>15468</v>
      </c>
      <c r="F53" s="81">
        <f t="shared" si="10"/>
        <v>30941</v>
      </c>
      <c r="G53" s="106">
        <f t="shared" si="10"/>
        <v>803</v>
      </c>
      <c r="H53" s="61">
        <f t="shared" si="10"/>
        <v>808</v>
      </c>
      <c r="I53" s="81">
        <f t="shared" si="10"/>
        <v>1611</v>
      </c>
      <c r="J53" s="91">
        <f>SUM(J41:J52)</f>
        <v>32552</v>
      </c>
    </row>
    <row r="55" spans="3:10" x14ac:dyDescent="0.45">
      <c r="C55" s="48" t="s">
        <v>44</v>
      </c>
    </row>
    <row r="56" spans="3:10" ht="9" customHeight="1" x14ac:dyDescent="0.45"/>
    <row r="57" spans="3:10" x14ac:dyDescent="0.45">
      <c r="C57" s="59"/>
      <c r="D57" s="185" t="s">
        <v>48</v>
      </c>
      <c r="E57" s="185"/>
      <c r="F57" s="185"/>
      <c r="G57" s="186" t="s">
        <v>49</v>
      </c>
      <c r="H57" s="186"/>
      <c r="I57" s="186"/>
      <c r="J57" s="59"/>
    </row>
    <row r="58" spans="3:10" ht="39" x14ac:dyDescent="0.45">
      <c r="C58" s="79" t="s">
        <v>46</v>
      </c>
      <c r="D58" s="95" t="s">
        <v>14</v>
      </c>
      <c r="E58" s="95" t="s">
        <v>15</v>
      </c>
      <c r="F58" s="95" t="s">
        <v>26</v>
      </c>
      <c r="G58" s="96" t="s">
        <v>14</v>
      </c>
      <c r="H58" s="97" t="s">
        <v>15</v>
      </c>
      <c r="I58" s="97" t="s">
        <v>27</v>
      </c>
      <c r="J58" s="80" t="s">
        <v>12</v>
      </c>
    </row>
    <row r="59" spans="3:10" x14ac:dyDescent="0.45">
      <c r="C59" s="85">
        <v>2022</v>
      </c>
      <c r="D59" s="63">
        <v>4315</v>
      </c>
      <c r="E59" s="63">
        <v>4306</v>
      </c>
      <c r="F59" s="107">
        <f>D59+E59</f>
        <v>8621</v>
      </c>
      <c r="G59" s="69">
        <v>183</v>
      </c>
      <c r="H59" s="63">
        <v>192</v>
      </c>
      <c r="I59" s="107">
        <f>G59+H59</f>
        <v>375</v>
      </c>
      <c r="J59" s="98">
        <f>F59+I59</f>
        <v>8996</v>
      </c>
    </row>
    <row r="60" spans="3:10" x14ac:dyDescent="0.45">
      <c r="C60" s="85">
        <v>2023</v>
      </c>
      <c r="D60" s="63">
        <v>10619</v>
      </c>
      <c r="E60" s="63">
        <v>10641</v>
      </c>
      <c r="F60" s="107">
        <f>D60+E60</f>
        <v>21260</v>
      </c>
      <c r="G60" s="69">
        <v>979</v>
      </c>
      <c r="H60" s="63">
        <v>972</v>
      </c>
      <c r="I60" s="107">
        <f>G60+H60</f>
        <v>1951</v>
      </c>
      <c r="J60" s="98">
        <f>F60+I60</f>
        <v>23211</v>
      </c>
    </row>
    <row r="61" spans="3:10" x14ac:dyDescent="0.45">
      <c r="C61" s="85">
        <v>2024</v>
      </c>
      <c r="D61" s="63">
        <v>24102</v>
      </c>
      <c r="E61" s="63">
        <v>24060</v>
      </c>
      <c r="F61" s="107">
        <v>48162</v>
      </c>
      <c r="G61" s="69">
        <v>1786</v>
      </c>
      <c r="H61" s="63">
        <v>1786</v>
      </c>
      <c r="I61" s="107">
        <v>3572</v>
      </c>
      <c r="J61" s="98">
        <v>51734</v>
      </c>
    </row>
    <row r="62" spans="3:10" x14ac:dyDescent="0.45">
      <c r="C62" s="85">
        <v>2025</v>
      </c>
      <c r="D62" s="63">
        <v>24584</v>
      </c>
      <c r="E62" s="63">
        <v>24551</v>
      </c>
      <c r="F62" s="107">
        <v>49135</v>
      </c>
      <c r="G62" s="69">
        <v>1724</v>
      </c>
      <c r="H62" s="63">
        <v>1749</v>
      </c>
      <c r="I62" s="107">
        <v>3473</v>
      </c>
      <c r="J62" s="98">
        <v>52608</v>
      </c>
    </row>
    <row r="63" spans="3:10" x14ac:dyDescent="0.45">
      <c r="C63" s="83">
        <v>2026</v>
      </c>
      <c r="D63" s="62">
        <f>D53</f>
        <v>15473</v>
      </c>
      <c r="E63" s="62">
        <f>E53</f>
        <v>15468</v>
      </c>
      <c r="F63" s="62">
        <f>D63+E63</f>
        <v>30941</v>
      </c>
      <c r="G63" s="62">
        <f>G53</f>
        <v>803</v>
      </c>
      <c r="H63" s="62">
        <f>H53</f>
        <v>808</v>
      </c>
      <c r="I63" s="62">
        <f>G63+H63</f>
        <v>1611</v>
      </c>
      <c r="J63" s="98">
        <f>F63+I63</f>
        <v>32552</v>
      </c>
    </row>
    <row r="64" spans="3:10" x14ac:dyDescent="0.45">
      <c r="C64" s="87" t="s">
        <v>45</v>
      </c>
      <c r="D64" s="88">
        <f>SUM(D59:D63)</f>
        <v>79093</v>
      </c>
      <c r="E64" s="88">
        <f t="shared" ref="E64:I64" si="11">SUM(E59:E63)</f>
        <v>79026</v>
      </c>
      <c r="F64" s="88">
        <f t="shared" si="11"/>
        <v>158119</v>
      </c>
      <c r="G64" s="88">
        <f t="shared" si="11"/>
        <v>5475</v>
      </c>
      <c r="H64" s="88">
        <f t="shared" si="11"/>
        <v>5507</v>
      </c>
      <c r="I64" s="88">
        <f t="shared" si="11"/>
        <v>10982</v>
      </c>
      <c r="J64" s="99">
        <f>F64+I64</f>
        <v>169101</v>
      </c>
    </row>
    <row r="65" spans="3:11" x14ac:dyDescent="0.45">
      <c r="C65" s="49"/>
    </row>
    <row r="66" spans="3:11" ht="27" customHeight="1" x14ac:dyDescent="0.45">
      <c r="C66" s="154" t="s">
        <v>72</v>
      </c>
      <c r="D66" s="155"/>
      <c r="E66" s="155"/>
    </row>
    <row r="67" spans="3:11" ht="18.75" customHeight="1" x14ac:dyDescent="0.45">
      <c r="H67" s="50"/>
      <c r="I67" s="50"/>
      <c r="J67" s="50"/>
      <c r="K67" s="50"/>
    </row>
    <row r="68" spans="3:11" ht="21" x14ac:dyDescent="0.45">
      <c r="C68" s="46" t="s">
        <v>47</v>
      </c>
      <c r="H68" s="50"/>
      <c r="I68" s="50"/>
      <c r="J68" s="50"/>
      <c r="K68" s="50"/>
    </row>
    <row r="69" spans="3:11" x14ac:dyDescent="0.45">
      <c r="C69" s="48" t="str">
        <f>$C$37</f>
        <v>Cifras del 1/o. Ene. al 31 Jul. 2026.</v>
      </c>
      <c r="H69" s="50"/>
      <c r="I69" s="50"/>
      <c r="J69" s="50"/>
      <c r="K69" s="50"/>
    </row>
    <row r="70" spans="3:11" ht="21" customHeight="1" x14ac:dyDescent="0.45">
      <c r="D70" s="178" t="s">
        <v>9</v>
      </c>
      <c r="E70" s="178"/>
      <c r="G70" s="108"/>
      <c r="H70" s="187" t="s">
        <v>8</v>
      </c>
      <c r="I70" s="188"/>
      <c r="J70" s="51"/>
      <c r="K70" s="50"/>
    </row>
    <row r="71" spans="3:11" x14ac:dyDescent="0.45">
      <c r="C71" s="141" t="s">
        <v>0</v>
      </c>
      <c r="D71" s="142" t="s">
        <v>10</v>
      </c>
      <c r="E71" s="142" t="s">
        <v>11</v>
      </c>
      <c r="F71" s="142" t="s">
        <v>12</v>
      </c>
      <c r="G71" s="109"/>
      <c r="H71" s="109"/>
      <c r="I71" s="109"/>
      <c r="J71" s="109"/>
      <c r="K71" s="50"/>
    </row>
    <row r="72" spans="3:11" x14ac:dyDescent="0.45">
      <c r="C72" s="70" t="s">
        <v>40</v>
      </c>
      <c r="D72" s="110">
        <v>155</v>
      </c>
      <c r="E72" s="110">
        <v>39</v>
      </c>
      <c r="F72" s="71">
        <f>E72+D72</f>
        <v>194</v>
      </c>
      <c r="G72" s="109"/>
      <c r="H72" s="69"/>
      <c r="I72" s="69"/>
      <c r="J72" s="69"/>
      <c r="K72" s="50"/>
    </row>
    <row r="73" spans="3:11" x14ac:dyDescent="0.45">
      <c r="C73" s="72" t="s">
        <v>112</v>
      </c>
      <c r="D73" s="111">
        <v>182</v>
      </c>
      <c r="E73" s="111">
        <v>60</v>
      </c>
      <c r="F73" s="71">
        <f t="shared" ref="F73:F83" si="12">E73+D73</f>
        <v>242</v>
      </c>
      <c r="G73" s="109"/>
      <c r="H73" s="69"/>
      <c r="I73" s="69"/>
      <c r="J73" s="69"/>
      <c r="K73" s="50"/>
    </row>
    <row r="74" spans="3:11" x14ac:dyDescent="0.45">
      <c r="C74" s="70" t="s">
        <v>29</v>
      </c>
      <c r="D74" s="110">
        <v>207</v>
      </c>
      <c r="E74" s="110">
        <v>56</v>
      </c>
      <c r="F74" s="71">
        <f t="shared" si="12"/>
        <v>263</v>
      </c>
      <c r="G74" s="109"/>
      <c r="H74" s="69"/>
      <c r="I74" s="69"/>
      <c r="J74" s="69"/>
      <c r="K74" s="50"/>
    </row>
    <row r="75" spans="3:11" x14ac:dyDescent="0.45">
      <c r="C75" s="72" t="s">
        <v>1</v>
      </c>
      <c r="D75" s="111">
        <v>166</v>
      </c>
      <c r="E75" s="111">
        <v>80</v>
      </c>
      <c r="F75" s="71">
        <f t="shared" si="12"/>
        <v>246</v>
      </c>
      <c r="G75" s="109"/>
      <c r="H75" s="69"/>
      <c r="I75" s="69"/>
      <c r="J75" s="69"/>
      <c r="K75" s="50"/>
    </row>
    <row r="76" spans="3:11" x14ac:dyDescent="0.45">
      <c r="C76" s="70" t="s">
        <v>2</v>
      </c>
      <c r="D76" s="110">
        <v>139</v>
      </c>
      <c r="E76" s="110">
        <v>86</v>
      </c>
      <c r="F76" s="71">
        <f t="shared" si="12"/>
        <v>225</v>
      </c>
      <c r="G76" s="109"/>
      <c r="H76" s="69"/>
      <c r="I76" s="69"/>
      <c r="J76" s="69"/>
      <c r="K76" s="50"/>
    </row>
    <row r="77" spans="3:11" x14ac:dyDescent="0.45">
      <c r="C77" s="72" t="s">
        <v>3</v>
      </c>
      <c r="D77" s="111">
        <v>197</v>
      </c>
      <c r="E77" s="111">
        <v>79</v>
      </c>
      <c r="F77" s="71">
        <f t="shared" si="12"/>
        <v>276</v>
      </c>
      <c r="G77" s="109"/>
      <c r="H77" s="69"/>
      <c r="I77" s="69"/>
      <c r="J77" s="69"/>
      <c r="K77" s="50"/>
    </row>
    <row r="78" spans="3:11" x14ac:dyDescent="0.45">
      <c r="C78" s="70" t="s">
        <v>4</v>
      </c>
      <c r="D78" s="110">
        <v>161</v>
      </c>
      <c r="E78" s="110">
        <v>84</v>
      </c>
      <c r="F78" s="71">
        <f t="shared" si="12"/>
        <v>245</v>
      </c>
      <c r="G78" s="109"/>
      <c r="H78" s="69"/>
      <c r="I78" s="69"/>
      <c r="J78" s="69"/>
      <c r="K78" s="50"/>
    </row>
    <row r="79" spans="3:11" x14ac:dyDescent="0.45">
      <c r="C79" s="72" t="s">
        <v>5</v>
      </c>
      <c r="D79" s="111"/>
      <c r="E79" s="111"/>
      <c r="F79" s="71">
        <f t="shared" si="12"/>
        <v>0</v>
      </c>
      <c r="G79" s="109"/>
      <c r="H79" s="69"/>
      <c r="I79" s="69"/>
      <c r="J79" s="69"/>
      <c r="K79" s="50"/>
    </row>
    <row r="80" spans="3:11" x14ac:dyDescent="0.45">
      <c r="C80" s="70" t="s">
        <v>6</v>
      </c>
      <c r="D80" s="110"/>
      <c r="E80" s="110"/>
      <c r="F80" s="71">
        <f t="shared" si="12"/>
        <v>0</v>
      </c>
      <c r="G80" s="109"/>
      <c r="H80" s="69"/>
      <c r="I80" s="69"/>
      <c r="J80" s="69"/>
      <c r="K80" s="50"/>
    </row>
    <row r="81" spans="3:11" x14ac:dyDescent="0.45">
      <c r="C81" s="72" t="s">
        <v>18</v>
      </c>
      <c r="D81" s="111"/>
      <c r="E81" s="111"/>
      <c r="F81" s="71">
        <f t="shared" si="12"/>
        <v>0</v>
      </c>
      <c r="G81" s="109"/>
      <c r="H81" s="69"/>
      <c r="I81" s="69"/>
      <c r="J81" s="69"/>
      <c r="K81" s="50"/>
    </row>
    <row r="82" spans="3:11" x14ac:dyDescent="0.45">
      <c r="C82" s="70" t="s">
        <v>24</v>
      </c>
      <c r="D82" s="110"/>
      <c r="E82" s="110"/>
      <c r="F82" s="71">
        <f t="shared" si="12"/>
        <v>0</v>
      </c>
      <c r="G82" s="109"/>
      <c r="H82" s="69"/>
      <c r="I82" s="69"/>
      <c r="J82" s="69"/>
      <c r="K82" s="50"/>
    </row>
    <row r="83" spans="3:11" x14ac:dyDescent="0.45">
      <c r="C83" s="72" t="s">
        <v>25</v>
      </c>
      <c r="D83" s="111"/>
      <c r="E83" s="111"/>
      <c r="F83" s="71">
        <f t="shared" si="12"/>
        <v>0</v>
      </c>
      <c r="G83" s="109"/>
      <c r="H83" s="69"/>
      <c r="I83" s="69"/>
      <c r="J83" s="69"/>
      <c r="K83" s="50"/>
    </row>
    <row r="84" spans="3:11" x14ac:dyDescent="0.45">
      <c r="C84" s="90" t="s">
        <v>7</v>
      </c>
      <c r="D84" s="81">
        <f>SUM(D72:D83)</f>
        <v>1207</v>
      </c>
      <c r="E84" s="81">
        <f>SUM(E72:E83)</f>
        <v>484</v>
      </c>
      <c r="F84" s="91">
        <f>SUM(F72:F83)</f>
        <v>1691</v>
      </c>
      <c r="G84" s="109"/>
      <c r="H84" s="109"/>
      <c r="I84" s="109"/>
      <c r="J84" s="109"/>
      <c r="K84" s="50"/>
    </row>
    <row r="85" spans="3:11" ht="8.25" customHeight="1" x14ac:dyDescent="0.45"/>
    <row r="86" spans="3:11" x14ac:dyDescent="0.45">
      <c r="C86" s="48" t="s">
        <v>44</v>
      </c>
    </row>
    <row r="87" spans="3:11" x14ac:dyDescent="0.45">
      <c r="D87" s="178" t="s">
        <v>9</v>
      </c>
      <c r="E87" s="178"/>
    </row>
    <row r="88" spans="3:11" x14ac:dyDescent="0.45">
      <c r="C88" s="142" t="s">
        <v>46</v>
      </c>
      <c r="D88" s="142" t="s">
        <v>10</v>
      </c>
      <c r="E88" s="142" t="s">
        <v>11</v>
      </c>
      <c r="F88" s="142" t="s">
        <v>12</v>
      </c>
    </row>
    <row r="89" spans="3:11" x14ac:dyDescent="0.45">
      <c r="C89" s="72">
        <v>2022</v>
      </c>
      <c r="D89" s="111">
        <v>375</v>
      </c>
      <c r="E89" s="111">
        <v>83</v>
      </c>
      <c r="F89" s="100">
        <f>D89+E89</f>
        <v>458</v>
      </c>
    </row>
    <row r="90" spans="3:11" x14ac:dyDescent="0.45">
      <c r="C90" s="72">
        <v>2023</v>
      </c>
      <c r="D90" s="111">
        <v>1769</v>
      </c>
      <c r="E90" s="111">
        <v>443</v>
      </c>
      <c r="F90" s="100">
        <f>D90+E90</f>
        <v>2212</v>
      </c>
    </row>
    <row r="91" spans="3:11" x14ac:dyDescent="0.45">
      <c r="C91" s="72">
        <v>2024</v>
      </c>
      <c r="D91" s="111">
        <v>1940</v>
      </c>
      <c r="E91" s="111">
        <v>837</v>
      </c>
      <c r="F91" s="100">
        <v>2777</v>
      </c>
    </row>
    <row r="92" spans="3:11" x14ac:dyDescent="0.45">
      <c r="C92" s="72">
        <v>2025</v>
      </c>
      <c r="D92" s="111">
        <v>2350</v>
      </c>
      <c r="E92" s="111">
        <v>721</v>
      </c>
      <c r="F92" s="100">
        <v>3071</v>
      </c>
    </row>
    <row r="93" spans="3:11" x14ac:dyDescent="0.45">
      <c r="C93" s="77">
        <v>2026</v>
      </c>
      <c r="D93" s="112">
        <f>D84</f>
        <v>1207</v>
      </c>
      <c r="E93" s="112">
        <f>E84</f>
        <v>484</v>
      </c>
      <c r="F93" s="71">
        <f>D93+E93</f>
        <v>1691</v>
      </c>
    </row>
    <row r="94" spans="3:11" x14ac:dyDescent="0.45">
      <c r="C94" s="73" t="s">
        <v>45</v>
      </c>
      <c r="D94" s="74">
        <f>SUM(D89:D93)</f>
        <v>7641</v>
      </c>
      <c r="E94" s="74">
        <f>SUM(E89:E93)</f>
        <v>2568</v>
      </c>
      <c r="F94" s="74">
        <f>SUM(F89:F93)</f>
        <v>10209</v>
      </c>
    </row>
    <row r="95" spans="3:11" x14ac:dyDescent="0.45">
      <c r="C95" s="135" t="s">
        <v>114</v>
      </c>
    </row>
    <row r="96" spans="3:11" ht="28.5" customHeight="1" x14ac:dyDescent="0.45">
      <c r="C96" s="154" t="s">
        <v>74</v>
      </c>
      <c r="D96" s="155"/>
      <c r="E96" s="155"/>
    </row>
    <row r="97" spans="3:6" x14ac:dyDescent="0.45">
      <c r="C97" s="47" t="s">
        <v>79</v>
      </c>
    </row>
    <row r="98" spans="3:6" x14ac:dyDescent="0.45">
      <c r="C98" s="48" t="str">
        <f>$C$69</f>
        <v>Cifras del 1/o. Ene. al 31 Jul. 2026.</v>
      </c>
    </row>
    <row r="99" spans="3:6" x14ac:dyDescent="0.45">
      <c r="D99" s="152" t="s">
        <v>107</v>
      </c>
      <c r="E99" s="152"/>
    </row>
    <row r="100" spans="3:6" x14ac:dyDescent="0.45">
      <c r="C100" s="139" t="s">
        <v>0</v>
      </c>
      <c r="D100" s="140" t="s">
        <v>57</v>
      </c>
      <c r="E100" s="140" t="s">
        <v>58</v>
      </c>
      <c r="F100" s="140" t="s">
        <v>12</v>
      </c>
    </row>
    <row r="101" spans="3:6" x14ac:dyDescent="0.45">
      <c r="C101" s="70" t="s">
        <v>40</v>
      </c>
      <c r="D101" s="52">
        <v>85</v>
      </c>
      <c r="E101" s="52">
        <v>950</v>
      </c>
      <c r="F101" s="52">
        <f>D101+E101</f>
        <v>1035</v>
      </c>
    </row>
    <row r="102" spans="3:6" x14ac:dyDescent="0.45">
      <c r="C102" s="72" t="s">
        <v>41</v>
      </c>
      <c r="D102" s="60">
        <v>46</v>
      </c>
      <c r="E102" s="60">
        <v>962</v>
      </c>
      <c r="F102" s="52">
        <f t="shared" ref="F102:F112" si="13">D102+E102</f>
        <v>1008</v>
      </c>
    </row>
    <row r="103" spans="3:6" x14ac:dyDescent="0.45">
      <c r="C103" s="70" t="s">
        <v>29</v>
      </c>
      <c r="D103" s="52">
        <v>66</v>
      </c>
      <c r="E103" s="52">
        <v>995</v>
      </c>
      <c r="F103" s="52">
        <f t="shared" si="13"/>
        <v>1061</v>
      </c>
    </row>
    <row r="104" spans="3:6" x14ac:dyDescent="0.45">
      <c r="C104" s="72" t="s">
        <v>1</v>
      </c>
      <c r="D104" s="60">
        <v>45</v>
      </c>
      <c r="E104" s="60">
        <v>1002</v>
      </c>
      <c r="F104" s="52">
        <f t="shared" si="13"/>
        <v>1047</v>
      </c>
    </row>
    <row r="105" spans="3:6" x14ac:dyDescent="0.45">
      <c r="C105" s="70" t="s">
        <v>2</v>
      </c>
      <c r="D105" s="52">
        <v>59</v>
      </c>
      <c r="E105" s="52">
        <v>1011</v>
      </c>
      <c r="F105" s="52">
        <f t="shared" si="13"/>
        <v>1070</v>
      </c>
    </row>
    <row r="106" spans="3:6" x14ac:dyDescent="0.45">
      <c r="C106" s="72" t="s">
        <v>3</v>
      </c>
      <c r="D106" s="60">
        <v>93</v>
      </c>
      <c r="E106" s="60">
        <v>1052</v>
      </c>
      <c r="F106" s="52">
        <f t="shared" si="13"/>
        <v>1145</v>
      </c>
    </row>
    <row r="107" spans="3:6" x14ac:dyDescent="0.45">
      <c r="C107" s="70" t="s">
        <v>4</v>
      </c>
      <c r="D107" s="52">
        <v>93</v>
      </c>
      <c r="E107" s="52">
        <v>1005</v>
      </c>
      <c r="F107" s="52">
        <f t="shared" si="13"/>
        <v>1098</v>
      </c>
    </row>
    <row r="108" spans="3:6" x14ac:dyDescent="0.45">
      <c r="C108" s="72" t="s">
        <v>5</v>
      </c>
      <c r="D108" s="60"/>
      <c r="E108" s="60"/>
      <c r="F108" s="52">
        <f t="shared" si="13"/>
        <v>0</v>
      </c>
    </row>
    <row r="109" spans="3:6" x14ac:dyDescent="0.45">
      <c r="C109" s="70" t="s">
        <v>6</v>
      </c>
      <c r="D109" s="52"/>
      <c r="E109" s="52"/>
      <c r="F109" s="52">
        <f t="shared" si="13"/>
        <v>0</v>
      </c>
    </row>
    <row r="110" spans="3:6" x14ac:dyDescent="0.45">
      <c r="C110" s="72" t="s">
        <v>18</v>
      </c>
      <c r="D110" s="60"/>
      <c r="E110" s="60"/>
      <c r="F110" s="52">
        <f t="shared" si="13"/>
        <v>0</v>
      </c>
    </row>
    <row r="111" spans="3:6" x14ac:dyDescent="0.45">
      <c r="C111" s="70" t="s">
        <v>24</v>
      </c>
      <c r="D111" s="52"/>
      <c r="E111" s="52"/>
      <c r="F111" s="52">
        <f t="shared" si="13"/>
        <v>0</v>
      </c>
    </row>
    <row r="112" spans="3:6" x14ac:dyDescent="0.45">
      <c r="C112" s="72" t="s">
        <v>25</v>
      </c>
      <c r="D112" s="60"/>
      <c r="E112" s="60"/>
      <c r="F112" s="52">
        <f t="shared" si="13"/>
        <v>0</v>
      </c>
    </row>
    <row r="113" spans="3:6" x14ac:dyDescent="0.45">
      <c r="C113" s="90" t="s">
        <v>7</v>
      </c>
      <c r="D113" s="81">
        <f>SUM(D101:D112)</f>
        <v>487</v>
      </c>
      <c r="E113" s="81">
        <f>SUM(E101:E112)</f>
        <v>6977</v>
      </c>
      <c r="F113" s="91">
        <f>SUM(F101:F112)</f>
        <v>7464</v>
      </c>
    </row>
    <row r="114" spans="3:6" ht="13.5" customHeight="1" x14ac:dyDescent="0.45"/>
    <row r="116" spans="3:6" x14ac:dyDescent="0.45">
      <c r="D116" s="152" t="s">
        <v>107</v>
      </c>
      <c r="E116" s="152"/>
    </row>
    <row r="117" spans="3:6" x14ac:dyDescent="0.45">
      <c r="C117" s="140" t="s">
        <v>46</v>
      </c>
      <c r="D117" s="140" t="s">
        <v>57</v>
      </c>
      <c r="E117" s="140" t="s">
        <v>58</v>
      </c>
      <c r="F117" s="140" t="s">
        <v>12</v>
      </c>
    </row>
    <row r="118" spans="3:6" x14ac:dyDescent="0.45">
      <c r="C118" s="72">
        <v>2022</v>
      </c>
      <c r="D118" s="60">
        <v>5</v>
      </c>
      <c r="E118" s="60">
        <v>3</v>
      </c>
      <c r="F118" s="92">
        <f>D118+E118</f>
        <v>8</v>
      </c>
    </row>
    <row r="119" spans="3:6" x14ac:dyDescent="0.45">
      <c r="C119" s="72">
        <v>2023</v>
      </c>
      <c r="D119" s="60">
        <v>413</v>
      </c>
      <c r="E119" s="60">
        <v>5165</v>
      </c>
      <c r="F119" s="92">
        <f>D119+E119</f>
        <v>5578</v>
      </c>
    </row>
    <row r="120" spans="3:6" x14ac:dyDescent="0.45">
      <c r="C120" s="72">
        <v>2024</v>
      </c>
      <c r="D120" s="60">
        <v>1167</v>
      </c>
      <c r="E120" s="60">
        <v>12052</v>
      </c>
      <c r="F120" s="92">
        <v>13219</v>
      </c>
    </row>
    <row r="121" spans="3:6" x14ac:dyDescent="0.45">
      <c r="C121" s="72">
        <v>2025</v>
      </c>
      <c r="D121" s="60">
        <v>811</v>
      </c>
      <c r="E121" s="60">
        <v>11230</v>
      </c>
      <c r="F121" s="92">
        <v>12041</v>
      </c>
    </row>
    <row r="122" spans="3:6" x14ac:dyDescent="0.45">
      <c r="C122" s="77">
        <v>2026</v>
      </c>
      <c r="D122" s="58">
        <f>D113</f>
        <v>487</v>
      </c>
      <c r="E122" s="58">
        <f>E113</f>
        <v>6977</v>
      </c>
      <c r="F122" s="78">
        <f>D122+E122</f>
        <v>7464</v>
      </c>
    </row>
    <row r="123" spans="3:6" x14ac:dyDescent="0.45">
      <c r="C123" s="73" t="s">
        <v>45</v>
      </c>
      <c r="D123" s="74">
        <f>SUM(D118:D122)</f>
        <v>2883</v>
      </c>
      <c r="E123" s="74">
        <f>SUM(E118:E122)</f>
        <v>35427</v>
      </c>
      <c r="F123" s="74">
        <f>SUM(F118:F122)</f>
        <v>38310</v>
      </c>
    </row>
    <row r="125" spans="3:6" x14ac:dyDescent="0.45">
      <c r="C125" s="135" t="s">
        <v>81</v>
      </c>
    </row>
    <row r="126" spans="3:6" x14ac:dyDescent="0.45">
      <c r="C126" s="135" t="s">
        <v>85</v>
      </c>
    </row>
    <row r="127" spans="3:6" x14ac:dyDescent="0.45">
      <c r="C127" s="135" t="s">
        <v>84</v>
      </c>
    </row>
    <row r="128" spans="3:6" x14ac:dyDescent="0.45">
      <c r="C128" s="135" t="s">
        <v>106</v>
      </c>
    </row>
    <row r="129" spans="3:9" x14ac:dyDescent="0.45">
      <c r="C129" s="135"/>
    </row>
    <row r="130" spans="3:9" x14ac:dyDescent="0.45">
      <c r="C130" s="135"/>
    </row>
    <row r="131" spans="3:9" x14ac:dyDescent="0.45">
      <c r="C131" s="47" t="s">
        <v>103</v>
      </c>
    </row>
    <row r="132" spans="3:9" x14ac:dyDescent="0.45">
      <c r="C132" s="150" t="s">
        <v>28</v>
      </c>
      <c r="D132" s="153"/>
      <c r="E132" s="153"/>
      <c r="F132" s="153"/>
    </row>
    <row r="133" spans="3:9" x14ac:dyDescent="0.45">
      <c r="H133" s="150"/>
      <c r="I133" s="151"/>
    </row>
    <row r="134" spans="3:9" x14ac:dyDescent="0.45">
      <c r="G134" s="113"/>
      <c r="H134" s="64"/>
      <c r="I134" s="64"/>
    </row>
    <row r="135" spans="3:9" x14ac:dyDescent="0.45">
      <c r="G135" s="113"/>
      <c r="H135" s="64"/>
      <c r="I135" s="64"/>
    </row>
    <row r="136" spans="3:9" x14ac:dyDescent="0.45">
      <c r="G136" s="113"/>
      <c r="H136" s="64"/>
      <c r="I136" s="64"/>
    </row>
    <row r="137" spans="3:9" x14ac:dyDescent="0.45">
      <c r="G137" s="113"/>
      <c r="H137" s="64"/>
      <c r="I137" s="64"/>
    </row>
    <row r="138" spans="3:9" x14ac:dyDescent="0.45">
      <c r="G138" s="113"/>
      <c r="H138" s="64"/>
      <c r="I138" s="64"/>
    </row>
    <row r="139" spans="3:9" x14ac:dyDescent="0.45">
      <c r="G139" s="113"/>
      <c r="H139" s="64"/>
      <c r="I139" s="64"/>
    </row>
    <row r="140" spans="3:9" x14ac:dyDescent="0.45">
      <c r="G140" s="113"/>
      <c r="H140" s="64"/>
      <c r="I140" s="64"/>
    </row>
    <row r="141" spans="3:9" x14ac:dyDescent="0.45">
      <c r="G141" s="113"/>
      <c r="H141" s="64"/>
      <c r="I141" s="64"/>
    </row>
    <row r="142" spans="3:9" x14ac:dyDescent="0.45">
      <c r="G142" s="113"/>
      <c r="H142" s="64"/>
      <c r="I142" s="64"/>
    </row>
    <row r="143" spans="3:9" x14ac:dyDescent="0.45">
      <c r="G143" s="113"/>
      <c r="H143" s="64"/>
      <c r="I143" s="64"/>
    </row>
    <row r="144" spans="3:9" x14ac:dyDescent="0.45">
      <c r="G144" s="113"/>
      <c r="H144" s="64"/>
      <c r="I144" s="64"/>
    </row>
    <row r="145" spans="7:9" x14ac:dyDescent="0.45">
      <c r="G145" s="114"/>
      <c r="H145" s="64"/>
      <c r="I145" s="64"/>
    </row>
  </sheetData>
  <mergeCells count="17">
    <mergeCell ref="D10:E10"/>
    <mergeCell ref="D27:E27"/>
    <mergeCell ref="C7:E7"/>
    <mergeCell ref="D70:E70"/>
    <mergeCell ref="H70:I70"/>
    <mergeCell ref="D87:E87"/>
    <mergeCell ref="D38:E38"/>
    <mergeCell ref="D39:F39"/>
    <mergeCell ref="G39:I39"/>
    <mergeCell ref="D57:F57"/>
    <mergeCell ref="G57:I57"/>
    <mergeCell ref="C66:E66"/>
    <mergeCell ref="H133:I133"/>
    <mergeCell ref="C96:E96"/>
    <mergeCell ref="D99:E99"/>
    <mergeCell ref="D116:E116"/>
    <mergeCell ref="C132:F132"/>
  </mergeCells>
  <pageMargins left="0.7" right="0.7" top="0.75" bottom="0.75" header="0.3" footer="0.3"/>
  <pageSetup paperSize="9" scale="28" orientation="portrait" verticalDpi="597" r:id="rId1"/>
  <colBreaks count="1" manualBreakCount="1">
    <brk id="16" max="190" man="1"/>
  </colBreaks>
  <ignoredErrors>
    <ignoredError sqref="F63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0C586-57D2-4346-AF13-C3555722BB86}">
  <dimension ref="A2:X56"/>
  <sheetViews>
    <sheetView showGridLines="0" tabSelected="1" zoomScale="90" zoomScaleNormal="90" workbookViewId="0">
      <pane xSplit="1" ySplit="2" topLeftCell="B3" activePane="bottomRight" state="frozen"/>
      <selection activeCell="K16" sqref="K16"/>
      <selection pane="topRight" activeCell="K16" sqref="K16"/>
      <selection pane="bottomLeft" activeCell="K16" sqref="K16"/>
      <selection pane="bottomRight" activeCell="I22" sqref="I22"/>
    </sheetView>
  </sheetViews>
  <sheetFormatPr baseColWidth="10" defaultRowHeight="20.25" x14ac:dyDescent="0.45"/>
  <cols>
    <col min="1" max="1" width="2.85546875" style="48" customWidth="1"/>
    <col min="2" max="2" width="2.28515625" style="48" customWidth="1"/>
    <col min="3" max="3" width="24.5703125" style="48" customWidth="1"/>
    <col min="4" max="4" width="18.140625" style="48" bestFit="1" customWidth="1"/>
    <col min="5" max="5" width="25.7109375" style="48" bestFit="1" customWidth="1"/>
    <col min="6" max="6" width="19.5703125" style="48" customWidth="1"/>
    <col min="7" max="7" width="32.85546875" style="48" customWidth="1"/>
    <col min="8" max="8" width="15.85546875" style="48" bestFit="1" customWidth="1"/>
    <col min="9" max="9" width="25.140625" style="48" customWidth="1"/>
    <col min="10" max="10" width="16.140625" style="48" customWidth="1"/>
    <col min="11" max="11" width="51.140625" style="1" customWidth="1"/>
    <col min="12" max="12" width="31" style="1" customWidth="1"/>
    <col min="13" max="13" width="46" style="1" customWidth="1"/>
    <col min="14" max="14" width="19" style="1" bestFit="1" customWidth="1"/>
    <col min="15" max="15" width="14.85546875" style="1" customWidth="1"/>
    <col min="16" max="16" width="40.85546875" style="1" customWidth="1"/>
    <col min="17" max="17" width="19" style="1" bestFit="1" customWidth="1"/>
    <col min="18" max="18" width="19.5703125" style="1" bestFit="1" customWidth="1"/>
    <col min="19" max="19" width="14.5703125" style="1" bestFit="1" customWidth="1"/>
    <col min="20" max="20" width="17.28515625" style="1" bestFit="1" customWidth="1"/>
    <col min="21" max="21" width="22" style="1" customWidth="1"/>
    <col min="22" max="22" width="16.42578125" style="1" customWidth="1"/>
    <col min="23" max="23" width="28.7109375" style="1" bestFit="1" customWidth="1"/>
    <col min="24" max="24" width="36.7109375" style="1" bestFit="1" customWidth="1"/>
    <col min="25" max="25" width="33.42578125" style="1" bestFit="1" customWidth="1"/>
    <col min="26" max="26" width="30.28515625" style="1" bestFit="1" customWidth="1"/>
    <col min="27" max="27" width="30.7109375" style="1" bestFit="1" customWidth="1"/>
    <col min="28" max="28" width="15.7109375" style="1" bestFit="1" customWidth="1"/>
    <col min="29" max="29" width="18.28515625" style="1" bestFit="1" customWidth="1"/>
    <col min="30" max="30" width="17.85546875" style="1" bestFit="1" customWidth="1"/>
    <col min="31" max="31" width="19.5703125" style="1" bestFit="1" customWidth="1"/>
    <col min="32" max="32" width="27.85546875" style="1" bestFit="1" customWidth="1"/>
    <col min="33" max="33" width="14.42578125" style="1" bestFit="1" customWidth="1"/>
    <col min="34" max="16384" width="11.42578125" style="1"/>
  </cols>
  <sheetData>
    <row r="2" spans="3:24" ht="92.25" customHeight="1" x14ac:dyDescent="0.45">
      <c r="C2" s="45" t="s">
        <v>109</v>
      </c>
    </row>
    <row r="4" spans="3:24" x14ac:dyDescent="0.45">
      <c r="C4" s="48" t="str">
        <f>Pasajeros!C4</f>
        <v>Fecha de validación: 11 Jul. 2026</v>
      </c>
    </row>
    <row r="5" spans="3:24" x14ac:dyDescent="0.45">
      <c r="C5" s="48" t="str">
        <f>Pasajeros!C10</f>
        <v>Cifras del 1/o. Ene. al 31 Jul. 2026.</v>
      </c>
    </row>
    <row r="6" spans="3:24" x14ac:dyDescent="0.45">
      <c r="V6" s="3" t="s">
        <v>19</v>
      </c>
      <c r="W6" s="3" t="s">
        <v>20</v>
      </c>
      <c r="X6" s="3"/>
    </row>
    <row r="7" spans="3:24" ht="28.5" customHeight="1" x14ac:dyDescent="0.45">
      <c r="C7" s="154" t="s">
        <v>74</v>
      </c>
      <c r="D7" s="155"/>
      <c r="E7" s="155"/>
      <c r="F7" s="155"/>
    </row>
    <row r="8" spans="3:24" x14ac:dyDescent="0.45">
      <c r="C8" s="47" t="s">
        <v>75</v>
      </c>
    </row>
    <row r="9" spans="3:24" x14ac:dyDescent="0.45">
      <c r="C9" s="48" t="str">
        <f>C5</f>
        <v>Cifras del 1/o. Ene. al 31 Jul. 2026.</v>
      </c>
    </row>
    <row r="10" spans="3:24" x14ac:dyDescent="0.45">
      <c r="D10" s="152" t="s">
        <v>78</v>
      </c>
      <c r="E10" s="152"/>
    </row>
    <row r="11" spans="3:24" x14ac:dyDescent="0.45">
      <c r="C11" s="139" t="s">
        <v>0</v>
      </c>
      <c r="D11" s="140" t="s">
        <v>77</v>
      </c>
      <c r="E11" s="140" t="s">
        <v>76</v>
      </c>
      <c r="F11" s="140" t="s">
        <v>12</v>
      </c>
    </row>
    <row r="12" spans="3:24" x14ac:dyDescent="0.45">
      <c r="C12" s="70" t="s">
        <v>40</v>
      </c>
      <c r="D12" s="52">
        <v>26345933.100000005</v>
      </c>
      <c r="E12" s="52">
        <v>5233838.0300000012</v>
      </c>
      <c r="F12" s="78">
        <f>D12+E12</f>
        <v>31579771.130000006</v>
      </c>
    </row>
    <row r="13" spans="3:24" x14ac:dyDescent="0.45">
      <c r="C13" s="72" t="s">
        <v>41</v>
      </c>
      <c r="D13" s="60">
        <v>25823636</v>
      </c>
      <c r="E13" s="60">
        <v>6441764</v>
      </c>
      <c r="F13" s="89">
        <f>D13+E13</f>
        <v>32265400</v>
      </c>
    </row>
    <row r="14" spans="3:24" x14ac:dyDescent="0.45">
      <c r="C14" s="70" t="s">
        <v>29</v>
      </c>
      <c r="D14" s="52">
        <v>28557853.5</v>
      </c>
      <c r="E14" s="52">
        <v>7342479.0899999999</v>
      </c>
      <c r="F14" s="78">
        <f>D14+E14</f>
        <v>35900332.590000004</v>
      </c>
    </row>
    <row r="15" spans="3:24" x14ac:dyDescent="0.45">
      <c r="C15" s="72" t="s">
        <v>1</v>
      </c>
      <c r="D15" s="60">
        <v>26446630.500000004</v>
      </c>
      <c r="E15" s="60">
        <v>7031731.0300000003</v>
      </c>
      <c r="F15" s="89">
        <f>D15+E15</f>
        <v>33478361.530000005</v>
      </c>
    </row>
    <row r="16" spans="3:24" x14ac:dyDescent="0.45">
      <c r="C16" s="70" t="s">
        <v>2</v>
      </c>
      <c r="D16" s="52">
        <v>26771286.130000003</v>
      </c>
      <c r="E16" s="52">
        <v>7267783.3900000015</v>
      </c>
      <c r="F16" s="89">
        <f t="shared" ref="F16:F23" si="0">D16+E16</f>
        <v>34039069.520000003</v>
      </c>
    </row>
    <row r="17" spans="3:7" x14ac:dyDescent="0.45">
      <c r="C17" s="72" t="s">
        <v>3</v>
      </c>
      <c r="D17" s="60">
        <v>28274476.089999996</v>
      </c>
      <c r="E17" s="60">
        <v>6931982.2300000014</v>
      </c>
      <c r="F17" s="89">
        <f t="shared" si="0"/>
        <v>35206458.32</v>
      </c>
    </row>
    <row r="18" spans="3:7" x14ac:dyDescent="0.45">
      <c r="C18" s="70" t="s">
        <v>4</v>
      </c>
      <c r="D18" s="52">
        <v>28289020.759999998</v>
      </c>
      <c r="E18" s="52">
        <v>7800384.6199999973</v>
      </c>
      <c r="F18" s="89">
        <f t="shared" si="0"/>
        <v>36089405.379999995</v>
      </c>
    </row>
    <row r="19" spans="3:7" x14ac:dyDescent="0.45">
      <c r="C19" s="72" t="s">
        <v>5</v>
      </c>
      <c r="D19" s="60"/>
      <c r="E19" s="60"/>
      <c r="F19" s="89">
        <f t="shared" si="0"/>
        <v>0</v>
      </c>
    </row>
    <row r="20" spans="3:7" x14ac:dyDescent="0.45">
      <c r="C20" s="70" t="s">
        <v>6</v>
      </c>
      <c r="D20" s="52"/>
      <c r="E20" s="52"/>
      <c r="F20" s="89">
        <f t="shared" si="0"/>
        <v>0</v>
      </c>
    </row>
    <row r="21" spans="3:7" x14ac:dyDescent="0.45">
      <c r="C21" s="72" t="s">
        <v>18</v>
      </c>
      <c r="D21" s="60"/>
      <c r="E21" s="60"/>
      <c r="F21" s="89">
        <f t="shared" si="0"/>
        <v>0</v>
      </c>
    </row>
    <row r="22" spans="3:7" x14ac:dyDescent="0.45">
      <c r="C22" s="70" t="s">
        <v>24</v>
      </c>
      <c r="D22" s="52"/>
      <c r="E22" s="52"/>
      <c r="F22" s="89">
        <f t="shared" si="0"/>
        <v>0</v>
      </c>
    </row>
    <row r="23" spans="3:7" x14ac:dyDescent="0.45">
      <c r="C23" s="72" t="s">
        <v>25</v>
      </c>
      <c r="D23" s="60"/>
      <c r="E23" s="60"/>
      <c r="F23" s="89">
        <f t="shared" si="0"/>
        <v>0</v>
      </c>
    </row>
    <row r="24" spans="3:7" ht="20.25" customHeight="1" x14ac:dyDescent="0.45">
      <c r="C24" s="90" t="s">
        <v>7</v>
      </c>
      <c r="D24" s="81">
        <f>SUM(D12:D23)</f>
        <v>190508836.08000001</v>
      </c>
      <c r="E24" s="81">
        <f>SUM(E12:E23)</f>
        <v>48049962.390000001</v>
      </c>
      <c r="F24" s="91">
        <f>SUM(F12:F23)</f>
        <v>238558798.47</v>
      </c>
    </row>
    <row r="25" spans="3:7" ht="20.25" customHeight="1" x14ac:dyDescent="0.45">
      <c r="D25" s="115">
        <f>D24/1000</f>
        <v>190508.83608000001</v>
      </c>
      <c r="E25" s="115">
        <f t="shared" ref="E25:F25" si="1">E24/1000</f>
        <v>48049.962390000001</v>
      </c>
      <c r="F25" s="115">
        <f t="shared" si="1"/>
        <v>238558.79847000001</v>
      </c>
      <c r="G25" s="116"/>
    </row>
    <row r="26" spans="3:7" ht="20.25" customHeight="1" x14ac:dyDescent="0.45"/>
    <row r="27" spans="3:7" x14ac:dyDescent="0.45">
      <c r="D27" s="152" t="s">
        <v>78</v>
      </c>
      <c r="E27" s="152"/>
    </row>
    <row r="28" spans="3:7" x14ac:dyDescent="0.45">
      <c r="C28" s="140" t="s">
        <v>46</v>
      </c>
      <c r="D28" s="140" t="s">
        <v>77</v>
      </c>
      <c r="E28" s="140" t="s">
        <v>76</v>
      </c>
      <c r="F28" s="140" t="s">
        <v>12</v>
      </c>
    </row>
    <row r="29" spans="3:7" x14ac:dyDescent="0.45">
      <c r="C29" s="72">
        <v>2022</v>
      </c>
      <c r="D29" s="60">
        <v>5188</v>
      </c>
      <c r="E29" s="60">
        <v>0</v>
      </c>
      <c r="F29" s="92">
        <f>(E29+D29)</f>
        <v>5188</v>
      </c>
      <c r="G29" s="60"/>
    </row>
    <row r="30" spans="3:7" x14ac:dyDescent="0.45">
      <c r="C30" s="72">
        <v>2023</v>
      </c>
      <c r="D30" s="60">
        <v>140993640</v>
      </c>
      <c r="E30" s="60">
        <v>45326190</v>
      </c>
      <c r="F30" s="92">
        <f t="shared" ref="F30:F33" si="2">(E30+D30)</f>
        <v>186319830</v>
      </c>
      <c r="G30" s="60"/>
    </row>
    <row r="31" spans="3:7" x14ac:dyDescent="0.45">
      <c r="C31" s="72">
        <v>2024</v>
      </c>
      <c r="D31" s="60">
        <v>342364252.65999997</v>
      </c>
      <c r="E31" s="60">
        <v>104976912.55999999</v>
      </c>
      <c r="F31" s="92">
        <f t="shared" si="2"/>
        <v>447341165.21999997</v>
      </c>
      <c r="G31" s="60"/>
    </row>
    <row r="32" spans="3:7" x14ac:dyDescent="0.45">
      <c r="C32" s="72">
        <v>2025</v>
      </c>
      <c r="D32" s="60">
        <v>319779586.42000002</v>
      </c>
      <c r="E32" s="60">
        <v>86413154.320000008</v>
      </c>
      <c r="F32" s="92">
        <f t="shared" si="2"/>
        <v>406192740.74000001</v>
      </c>
      <c r="G32" s="60"/>
    </row>
    <row r="33" spans="1:10" x14ac:dyDescent="0.45">
      <c r="C33" s="77">
        <v>2026</v>
      </c>
      <c r="D33" s="58">
        <f>D24</f>
        <v>190508836.08000001</v>
      </c>
      <c r="E33" s="58">
        <f>E24</f>
        <v>48049962.390000001</v>
      </c>
      <c r="F33" s="78">
        <f t="shared" si="2"/>
        <v>238558798.47000003</v>
      </c>
    </row>
    <row r="34" spans="1:10" x14ac:dyDescent="0.45">
      <c r="C34" s="73" t="s">
        <v>45</v>
      </c>
      <c r="D34" s="74">
        <f>SUM(D29:D33)</f>
        <v>993651503.15999997</v>
      </c>
      <c r="E34" s="74">
        <f t="shared" ref="E34" si="3">SUM(E29:E33)</f>
        <v>284766219.26999998</v>
      </c>
      <c r="F34" s="74">
        <f>SUM(F29:F33)</f>
        <v>1278417722.4300001</v>
      </c>
    </row>
    <row r="35" spans="1:10" x14ac:dyDescent="0.45">
      <c r="F35" s="117">
        <f t="shared" ref="F35" si="4">F34/1000</f>
        <v>1278417.7224300001</v>
      </c>
    </row>
    <row r="37" spans="1:10" s="18" customFormat="1" ht="17.25" x14ac:dyDescent="0.4">
      <c r="A37" s="118"/>
      <c r="B37" s="118"/>
      <c r="C37" s="134" t="s">
        <v>81</v>
      </c>
      <c r="D37" s="118"/>
      <c r="E37" s="118"/>
      <c r="F37" s="118"/>
      <c r="G37" s="118"/>
      <c r="H37" s="118"/>
      <c r="I37" s="118"/>
      <c r="J37" s="118"/>
    </row>
    <row r="38" spans="1:10" s="18" customFormat="1" ht="17.25" x14ac:dyDescent="0.4">
      <c r="A38" s="118"/>
      <c r="B38" s="118"/>
      <c r="C38" s="134" t="s">
        <v>85</v>
      </c>
      <c r="D38" s="118"/>
      <c r="E38" s="118"/>
      <c r="F38" s="118"/>
      <c r="G38" s="118"/>
      <c r="H38" s="118"/>
      <c r="I38" s="118"/>
      <c r="J38" s="118"/>
    </row>
    <row r="39" spans="1:10" s="18" customFormat="1" ht="17.25" x14ac:dyDescent="0.4">
      <c r="A39" s="118"/>
      <c r="B39" s="118"/>
      <c r="C39" s="134" t="s">
        <v>96</v>
      </c>
      <c r="D39" s="118"/>
      <c r="E39" s="118"/>
      <c r="F39" s="118"/>
      <c r="G39" s="118"/>
      <c r="H39" s="118"/>
      <c r="I39" s="118"/>
      <c r="J39" s="118"/>
    </row>
    <row r="40" spans="1:10" s="18" customFormat="1" ht="17.25" x14ac:dyDescent="0.4">
      <c r="A40" s="118"/>
      <c r="B40" s="118"/>
      <c r="C40" s="118"/>
      <c r="D40" s="118"/>
      <c r="E40" s="118"/>
      <c r="F40" s="118"/>
      <c r="G40" s="118"/>
      <c r="H40" s="118"/>
      <c r="I40" s="118"/>
      <c r="J40" s="118"/>
    </row>
    <row r="42" spans="1:10" x14ac:dyDescent="0.45">
      <c r="C42" s="47" t="s">
        <v>103</v>
      </c>
    </row>
    <row r="43" spans="1:10" x14ac:dyDescent="0.45">
      <c r="C43" s="150" t="s">
        <v>28</v>
      </c>
      <c r="D43" s="153"/>
      <c r="E43" s="153"/>
      <c r="F43" s="153"/>
    </row>
    <row r="44" spans="1:10" x14ac:dyDescent="0.45">
      <c r="H44" s="150"/>
      <c r="I44" s="151"/>
    </row>
    <row r="45" spans="1:10" x14ac:dyDescent="0.45">
      <c r="G45" s="69"/>
      <c r="H45" s="64"/>
      <c r="I45" s="64"/>
    </row>
    <row r="46" spans="1:10" x14ac:dyDescent="0.45">
      <c r="G46" s="69"/>
      <c r="H46" s="64"/>
      <c r="I46" s="64"/>
    </row>
    <row r="47" spans="1:10" x14ac:dyDescent="0.45">
      <c r="G47" s="69"/>
      <c r="H47" s="64"/>
      <c r="I47" s="64"/>
    </row>
    <row r="48" spans="1:10" x14ac:dyDescent="0.45">
      <c r="G48" s="69"/>
      <c r="H48" s="64"/>
      <c r="I48" s="64"/>
    </row>
    <row r="49" spans="7:9" x14ac:dyDescent="0.45">
      <c r="G49" s="69"/>
      <c r="H49" s="64"/>
      <c r="I49" s="64"/>
    </row>
    <row r="50" spans="7:9" x14ac:dyDescent="0.45">
      <c r="G50" s="69"/>
      <c r="H50" s="64"/>
      <c r="I50" s="64"/>
    </row>
    <row r="51" spans="7:9" x14ac:dyDescent="0.45">
      <c r="G51" s="69"/>
      <c r="H51" s="64"/>
      <c r="I51" s="64"/>
    </row>
    <row r="52" spans="7:9" x14ac:dyDescent="0.45">
      <c r="G52" s="69"/>
      <c r="H52" s="64"/>
      <c r="I52" s="64"/>
    </row>
    <row r="53" spans="7:9" x14ac:dyDescent="0.45">
      <c r="G53" s="69"/>
      <c r="H53" s="64"/>
      <c r="I53" s="64"/>
    </row>
    <row r="54" spans="7:9" x14ac:dyDescent="0.45">
      <c r="G54" s="69"/>
      <c r="H54" s="64"/>
      <c r="I54" s="64"/>
    </row>
    <row r="55" spans="7:9" x14ac:dyDescent="0.45">
      <c r="G55" s="69"/>
      <c r="H55" s="64"/>
      <c r="I55" s="64"/>
    </row>
    <row r="56" spans="7:9" x14ac:dyDescent="0.45">
      <c r="G56" s="64"/>
      <c r="H56" s="64"/>
      <c r="I56" s="64"/>
    </row>
  </sheetData>
  <mergeCells count="5">
    <mergeCell ref="H44:I44"/>
    <mergeCell ref="D10:E10"/>
    <mergeCell ref="D27:E27"/>
    <mergeCell ref="C43:F43"/>
    <mergeCell ref="C7:F7"/>
  </mergeCells>
  <pageMargins left="0.7" right="0.7" top="0.75" bottom="0.75" header="0.3" footer="0.3"/>
  <pageSetup paperSize="9" scale="28" orientation="portrait" verticalDpi="597" r:id="rId1"/>
  <colBreaks count="1" manualBreakCount="1">
    <brk id="16" max="190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56631-F966-4DA5-B799-51148C3CB427}">
  <dimension ref="B3:J15"/>
  <sheetViews>
    <sheetView workbookViewId="0">
      <selection activeCell="G28" sqref="G28"/>
    </sheetView>
  </sheetViews>
  <sheetFormatPr baseColWidth="10" defaultRowHeight="15" x14ac:dyDescent="0.25"/>
  <cols>
    <col min="2" max="2" width="15.42578125" bestFit="1" customWidth="1"/>
    <col min="3" max="3" width="14.5703125" bestFit="1" customWidth="1"/>
    <col min="6" max="6" width="15.42578125" bestFit="1" customWidth="1"/>
    <col min="7" max="7" width="14.5703125" bestFit="1" customWidth="1"/>
    <col min="10" max="10" width="33.140625" bestFit="1" customWidth="1"/>
  </cols>
  <sheetData>
    <row r="3" spans="2:10" ht="21.75" x14ac:dyDescent="0.4">
      <c r="B3" s="190" t="s">
        <v>9</v>
      </c>
      <c r="C3" s="190"/>
      <c r="D3" s="190"/>
      <c r="E3" s="31"/>
      <c r="F3" s="190" t="s">
        <v>8</v>
      </c>
      <c r="G3" s="190"/>
      <c r="H3" s="190"/>
      <c r="I3" s="6"/>
      <c r="J3" s="32" t="s">
        <v>89</v>
      </c>
    </row>
    <row r="6" spans="2:10" ht="21.75" x14ac:dyDescent="0.25">
      <c r="B6" s="189" t="s">
        <v>98</v>
      </c>
      <c r="C6" s="189"/>
      <c r="D6" s="189"/>
      <c r="F6" s="189" t="s">
        <v>98</v>
      </c>
      <c r="G6" s="189"/>
      <c r="H6" s="189"/>
      <c r="J6" s="33" t="s">
        <v>100</v>
      </c>
    </row>
    <row r="7" spans="2:10" ht="21.75" x14ac:dyDescent="0.25">
      <c r="B7" s="34" t="s">
        <v>86</v>
      </c>
      <c r="C7" s="191">
        <f>'Esquema Operativo'!F16-Operaciones!F24</f>
        <v>-9341</v>
      </c>
      <c r="D7" s="191"/>
      <c r="F7" s="34" t="s">
        <v>86</v>
      </c>
      <c r="G7" s="191">
        <f>'Esquema Operativo'!J16-Pasajeros!$F$25</f>
        <v>-1692979</v>
      </c>
      <c r="H7" s="191"/>
      <c r="J7" s="40" cm="1">
        <f t="array" ref="J7:J8">'Esquema Operativo'!M16:M17-Carga!F24</f>
        <v>-238372478.63999999</v>
      </c>
    </row>
    <row r="8" spans="2:10" ht="21.75" x14ac:dyDescent="0.25">
      <c r="B8" s="35" t="s">
        <v>87</v>
      </c>
      <c r="C8" s="192">
        <f>'Esquema Operativo'!F17-Operaciones!F84</f>
        <v>521</v>
      </c>
      <c r="D8" s="192"/>
      <c r="F8" s="35" t="s">
        <v>87</v>
      </c>
      <c r="G8" s="192">
        <f>'Esquema Operativo'!J17-Pasajeros!$F$86</f>
        <v>-6263</v>
      </c>
      <c r="H8" s="192"/>
      <c r="J8" s="41">
        <v>-238558798.47</v>
      </c>
    </row>
    <row r="9" spans="2:10" ht="21.75" x14ac:dyDescent="0.25">
      <c r="B9" s="34" t="s">
        <v>88</v>
      </c>
      <c r="C9" s="191">
        <f>'Esquema Operativo'!F18-Operaciones!F113</f>
        <v>-1886</v>
      </c>
      <c r="D9" s="191"/>
    </row>
    <row r="12" spans="2:10" ht="21.75" x14ac:dyDescent="0.25">
      <c r="B12" s="189" t="s">
        <v>99</v>
      </c>
      <c r="C12" s="189"/>
      <c r="D12" s="189"/>
      <c r="F12" s="189" t="s">
        <v>99</v>
      </c>
      <c r="G12" s="189"/>
      <c r="H12" s="189"/>
      <c r="J12" s="33" t="s">
        <v>101</v>
      </c>
    </row>
    <row r="13" spans="2:10" ht="21.75" x14ac:dyDescent="0.25">
      <c r="B13" s="34" t="s">
        <v>86</v>
      </c>
      <c r="C13" s="191">
        <f>'Esquema Operativo'!F32-Operaciones!F34</f>
        <v>-11</v>
      </c>
      <c r="D13" s="191"/>
      <c r="F13" s="34" t="s">
        <v>86</v>
      </c>
      <c r="G13" s="191">
        <f>'Esquema Operativo'!J32-Pasajeros!$F$35</f>
        <v>0</v>
      </c>
      <c r="H13" s="191"/>
      <c r="J13" s="40" cm="1">
        <f t="array" ref="J13:J14">'Esquema Operativo'!M32:M33-Carga!F34</f>
        <v>-1277139304.7075701</v>
      </c>
    </row>
    <row r="14" spans="2:10" ht="21.75" x14ac:dyDescent="0.25">
      <c r="B14" s="35" t="s">
        <v>87</v>
      </c>
      <c r="C14" s="192">
        <f>'Esquema Operativo'!F33-Operaciones!F94</f>
        <v>0</v>
      </c>
      <c r="D14" s="192"/>
      <c r="F14" s="35" t="s">
        <v>87</v>
      </c>
      <c r="G14" s="192">
        <f>'Esquema Operativo'!J33-Pasajeros!$F$96</f>
        <v>0</v>
      </c>
      <c r="H14" s="192"/>
      <c r="J14" s="41">
        <v>-1278417722.4300001</v>
      </c>
    </row>
    <row r="15" spans="2:10" ht="21.75" x14ac:dyDescent="0.25">
      <c r="B15" s="34" t="s">
        <v>88</v>
      </c>
      <c r="C15" s="191">
        <f>'Esquema Operativo'!F34-Operaciones!F123</f>
        <v>0</v>
      </c>
      <c r="D15" s="191"/>
    </row>
  </sheetData>
  <mergeCells count="16">
    <mergeCell ref="C13:D13"/>
    <mergeCell ref="C14:D14"/>
    <mergeCell ref="C15:D15"/>
    <mergeCell ref="G7:H7"/>
    <mergeCell ref="G8:H8"/>
    <mergeCell ref="G13:H13"/>
    <mergeCell ref="G14:H14"/>
    <mergeCell ref="B6:D6"/>
    <mergeCell ref="B12:D12"/>
    <mergeCell ref="B3:D3"/>
    <mergeCell ref="F3:H3"/>
    <mergeCell ref="F6:H6"/>
    <mergeCell ref="F12:H12"/>
    <mergeCell ref="C7:D7"/>
    <mergeCell ref="C8:D8"/>
    <mergeCell ref="C9:D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603D9-A79C-4C61-A939-8CD0FD490C69}">
  <dimension ref="B2:X97"/>
  <sheetViews>
    <sheetView topLeftCell="B40" zoomScale="85" zoomScaleNormal="85" workbookViewId="0">
      <selection activeCell="B74" sqref="B74"/>
    </sheetView>
  </sheetViews>
  <sheetFormatPr baseColWidth="10" defaultColWidth="23.85546875" defaultRowHeight="15" x14ac:dyDescent="0.3"/>
  <cols>
    <col min="1" max="1" width="4.140625" style="18" customWidth="1"/>
    <col min="2" max="2" width="8.140625" style="18" bestFit="1" customWidth="1"/>
    <col min="3" max="3" width="27.7109375" style="18" customWidth="1"/>
    <col min="4" max="4" width="14.42578125" style="18" bestFit="1" customWidth="1"/>
    <col min="5" max="5" width="20.5703125" style="18" bestFit="1" customWidth="1"/>
    <col min="6" max="6" width="19" style="18" customWidth="1"/>
    <col min="7" max="7" width="15.5703125" style="18" bestFit="1" customWidth="1"/>
    <col min="8" max="8" width="7.5703125" style="18" customWidth="1"/>
    <col min="9" max="9" width="6" style="18" bestFit="1" customWidth="1"/>
    <col min="10" max="10" width="15.5703125" style="18" bestFit="1" customWidth="1"/>
    <col min="11" max="11" width="14.42578125" style="18" bestFit="1" customWidth="1"/>
    <col min="12" max="12" width="20.5703125" style="18" bestFit="1" customWidth="1"/>
    <col min="13" max="13" width="11.7109375" style="18" bestFit="1" customWidth="1"/>
    <col min="14" max="14" width="15.5703125" style="18" bestFit="1" customWidth="1"/>
    <col min="15" max="15" width="23.85546875" style="18"/>
    <col min="16" max="16" width="6.28515625" style="18" bestFit="1" customWidth="1"/>
    <col min="17" max="17" width="9" style="18" bestFit="1" customWidth="1"/>
    <col min="18" max="18" width="9.140625" style="18" bestFit="1" customWidth="1"/>
    <col min="19" max="19" width="10.140625" style="36" bestFit="1" customWidth="1"/>
    <col min="20" max="20" width="23.85546875" style="18"/>
    <col min="21" max="21" width="6.28515625" style="18" bestFit="1" customWidth="1"/>
    <col min="22" max="23" width="8.7109375" style="18" bestFit="1" customWidth="1"/>
    <col min="24" max="24" width="9.7109375" style="18" bestFit="1" customWidth="1"/>
    <col min="25" max="16384" width="23.85546875" style="18"/>
  </cols>
  <sheetData>
    <row r="2" spans="2:24" x14ac:dyDescent="0.3">
      <c r="C2" s="18" t="s">
        <v>8</v>
      </c>
      <c r="J2" s="18" t="s">
        <v>9</v>
      </c>
      <c r="P2" s="196" t="s">
        <v>8</v>
      </c>
      <c r="Q2" s="196"/>
      <c r="R2" s="196"/>
      <c r="S2" s="196"/>
      <c r="U2" s="196" t="s">
        <v>9</v>
      </c>
      <c r="V2" s="196"/>
      <c r="W2" s="196"/>
      <c r="X2" s="196"/>
    </row>
    <row r="3" spans="2:24" x14ac:dyDescent="0.3">
      <c r="X3" s="36"/>
    </row>
    <row r="4" spans="2:24" ht="30" x14ac:dyDescent="0.3">
      <c r="B4" s="7" t="s">
        <v>46</v>
      </c>
      <c r="C4" s="7" t="s">
        <v>0</v>
      </c>
      <c r="D4" s="7" t="s">
        <v>10</v>
      </c>
      <c r="E4" s="7" t="s">
        <v>11</v>
      </c>
      <c r="F4" s="7" t="s">
        <v>12</v>
      </c>
      <c r="G4" s="7" t="s">
        <v>52</v>
      </c>
      <c r="I4" s="7" t="s">
        <v>46</v>
      </c>
      <c r="J4" s="7" t="s">
        <v>0</v>
      </c>
      <c r="K4" s="7" t="s">
        <v>10</v>
      </c>
      <c r="L4" s="7" t="s">
        <v>11</v>
      </c>
      <c r="M4" s="7" t="s">
        <v>12</v>
      </c>
      <c r="N4" s="7" t="s">
        <v>52</v>
      </c>
      <c r="P4" s="7" t="s">
        <v>0</v>
      </c>
      <c r="Q4" s="7">
        <v>2022</v>
      </c>
      <c r="R4" s="7">
        <v>2023</v>
      </c>
      <c r="S4" s="7" t="s">
        <v>92</v>
      </c>
      <c r="U4" s="7" t="s">
        <v>0</v>
      </c>
      <c r="V4" s="7">
        <v>2022</v>
      </c>
      <c r="W4" s="7">
        <v>2023</v>
      </c>
      <c r="X4" s="7" t="s">
        <v>92</v>
      </c>
    </row>
    <row r="5" spans="2:24" x14ac:dyDescent="0.3">
      <c r="B5" s="197">
        <v>2022</v>
      </c>
      <c r="C5" s="8" t="s">
        <v>69</v>
      </c>
      <c r="D5" s="9">
        <v>14024</v>
      </c>
      <c r="E5" s="10">
        <v>201</v>
      </c>
      <c r="F5" s="11">
        <v>14225</v>
      </c>
      <c r="G5" s="11">
        <v>14225</v>
      </c>
      <c r="I5" s="197">
        <v>2022</v>
      </c>
      <c r="J5" s="8" t="s">
        <v>69</v>
      </c>
      <c r="K5" s="9">
        <v>135</v>
      </c>
      <c r="L5" s="10">
        <v>3</v>
      </c>
      <c r="M5" s="11">
        <f>L5+K5</f>
        <v>138</v>
      </c>
      <c r="N5" s="11">
        <f>M5</f>
        <v>138</v>
      </c>
      <c r="P5" s="8" t="s">
        <v>42</v>
      </c>
      <c r="Q5" s="9"/>
      <c r="R5" s="9">
        <v>186572</v>
      </c>
      <c r="S5" s="37"/>
      <c r="U5" s="8" t="s">
        <v>42</v>
      </c>
      <c r="V5" s="9"/>
      <c r="W5" s="9">
        <v>1856</v>
      </c>
      <c r="X5" s="37"/>
    </row>
    <row r="6" spans="2:24" x14ac:dyDescent="0.3">
      <c r="B6" s="197"/>
      <c r="C6" s="12" t="s">
        <v>31</v>
      </c>
      <c r="D6" s="13">
        <v>35204</v>
      </c>
      <c r="E6" s="14">
        <v>389</v>
      </c>
      <c r="F6" s="15">
        <v>35593</v>
      </c>
      <c r="G6" s="15">
        <f>G5+F6</f>
        <v>49818</v>
      </c>
      <c r="I6" s="197"/>
      <c r="J6" s="12" t="s">
        <v>31</v>
      </c>
      <c r="K6" s="13">
        <v>352</v>
      </c>
      <c r="L6" s="14">
        <v>4</v>
      </c>
      <c r="M6" s="15">
        <f>L6+K6</f>
        <v>356</v>
      </c>
      <c r="N6" s="15">
        <f>M6+N5</f>
        <v>494</v>
      </c>
      <c r="P6" s="12" t="s">
        <v>43</v>
      </c>
      <c r="Q6" s="13"/>
      <c r="R6" s="13">
        <v>165315</v>
      </c>
      <c r="S6" s="38"/>
      <c r="U6" s="12" t="s">
        <v>43</v>
      </c>
      <c r="V6" s="13"/>
      <c r="W6" s="13">
        <v>1650</v>
      </c>
      <c r="X6" s="38"/>
    </row>
    <row r="7" spans="2:24" x14ac:dyDescent="0.3">
      <c r="B7" s="197"/>
      <c r="C7" s="8" t="s">
        <v>32</v>
      </c>
      <c r="D7" s="9">
        <v>35891</v>
      </c>
      <c r="E7" s="10">
        <v>514</v>
      </c>
      <c r="F7" s="11">
        <v>36405</v>
      </c>
      <c r="G7" s="11">
        <f t="shared" ref="G7:G17" si="0">G6+F7</f>
        <v>86223</v>
      </c>
      <c r="I7" s="197"/>
      <c r="J7" s="8" t="s">
        <v>32</v>
      </c>
      <c r="K7" s="9">
        <v>365</v>
      </c>
      <c r="L7" s="10">
        <v>6</v>
      </c>
      <c r="M7" s="11">
        <f t="shared" ref="M7:M17" si="1">L7+K7</f>
        <v>371</v>
      </c>
      <c r="N7" s="11">
        <f t="shared" ref="N7:N18" si="2">M7+N6</f>
        <v>865</v>
      </c>
      <c r="P7" s="8" t="s">
        <v>30</v>
      </c>
      <c r="Q7" s="9">
        <v>14225</v>
      </c>
      <c r="R7" s="9">
        <v>196339</v>
      </c>
      <c r="S7" s="37">
        <f>(R7/Q7)-1</f>
        <v>12.802390158172232</v>
      </c>
      <c r="U7" s="8" t="s">
        <v>30</v>
      </c>
      <c r="V7" s="9">
        <v>138</v>
      </c>
      <c r="W7" s="9">
        <v>1840</v>
      </c>
      <c r="X7" s="37">
        <f>(W7/V7)-1</f>
        <v>12.333333333333334</v>
      </c>
    </row>
    <row r="8" spans="2:24" x14ac:dyDescent="0.3">
      <c r="B8" s="197"/>
      <c r="C8" s="12" t="s">
        <v>33</v>
      </c>
      <c r="D8" s="13">
        <v>32899</v>
      </c>
      <c r="E8" s="14">
        <v>455</v>
      </c>
      <c r="F8" s="15">
        <v>33354</v>
      </c>
      <c r="G8" s="15">
        <f t="shared" si="0"/>
        <v>119577</v>
      </c>
      <c r="I8" s="197"/>
      <c r="J8" s="12" t="s">
        <v>33</v>
      </c>
      <c r="K8" s="13">
        <v>351</v>
      </c>
      <c r="L8" s="14">
        <v>5</v>
      </c>
      <c r="M8" s="15">
        <f t="shared" si="1"/>
        <v>356</v>
      </c>
      <c r="N8" s="15">
        <f t="shared" si="2"/>
        <v>1221</v>
      </c>
      <c r="P8" s="12" t="s">
        <v>31</v>
      </c>
      <c r="Q8" s="13">
        <v>35593</v>
      </c>
      <c r="R8" s="13">
        <v>205008</v>
      </c>
      <c r="S8" s="38">
        <f>(R8/Q8)-1</f>
        <v>4.7597842272356923</v>
      </c>
      <c r="U8" s="12" t="s">
        <v>31</v>
      </c>
      <c r="V8" s="13">
        <v>356</v>
      </c>
      <c r="W8" s="13">
        <v>1710</v>
      </c>
      <c r="X8" s="38">
        <f>(W8/V8)-1</f>
        <v>3.8033707865168536</v>
      </c>
    </row>
    <row r="9" spans="2:24" x14ac:dyDescent="0.3">
      <c r="B9" s="197"/>
      <c r="C9" s="8" t="s">
        <v>34</v>
      </c>
      <c r="D9" s="9">
        <v>35856</v>
      </c>
      <c r="E9" s="10">
        <v>424</v>
      </c>
      <c r="F9" s="11">
        <v>36280</v>
      </c>
      <c r="G9" s="11">
        <f t="shared" si="0"/>
        <v>155857</v>
      </c>
      <c r="I9" s="197"/>
      <c r="J9" s="8" t="s">
        <v>34</v>
      </c>
      <c r="K9" s="9">
        <v>334</v>
      </c>
      <c r="L9" s="10">
        <v>4</v>
      </c>
      <c r="M9" s="11">
        <f t="shared" si="1"/>
        <v>338</v>
      </c>
      <c r="N9" s="11">
        <f t="shared" si="2"/>
        <v>1559</v>
      </c>
      <c r="P9" s="8" t="s">
        <v>32</v>
      </c>
      <c r="Q9" s="9">
        <v>36405</v>
      </c>
      <c r="R9" s="9">
        <f>F19</f>
        <v>218322</v>
      </c>
      <c r="S9" s="38">
        <f>(R9/Q9)-1</f>
        <v>4.997033374536465</v>
      </c>
      <c r="U9" s="8" t="s">
        <v>32</v>
      </c>
      <c r="V9" s="9">
        <v>371</v>
      </c>
      <c r="W9" s="9">
        <f>M19</f>
        <v>1851</v>
      </c>
      <c r="X9" s="37">
        <f>(W9/V9)-1</f>
        <v>3.9892183288409706</v>
      </c>
    </row>
    <row r="10" spans="2:24" x14ac:dyDescent="0.3">
      <c r="B10" s="197"/>
      <c r="C10" s="12" t="s">
        <v>35</v>
      </c>
      <c r="D10" s="13">
        <v>51667</v>
      </c>
      <c r="E10" s="13">
        <v>1913</v>
      </c>
      <c r="F10" s="15">
        <v>53580</v>
      </c>
      <c r="G10" s="15">
        <f t="shared" si="0"/>
        <v>209437</v>
      </c>
      <c r="I10" s="197"/>
      <c r="J10" s="12" t="s">
        <v>35</v>
      </c>
      <c r="K10" s="13">
        <v>597</v>
      </c>
      <c r="L10" s="13">
        <v>23</v>
      </c>
      <c r="M10" s="15">
        <f t="shared" si="1"/>
        <v>620</v>
      </c>
      <c r="N10" s="15">
        <f t="shared" si="2"/>
        <v>2179</v>
      </c>
      <c r="P10" s="12" t="s">
        <v>33</v>
      </c>
      <c r="Q10" s="13">
        <v>33354</v>
      </c>
      <c r="R10" s="13"/>
      <c r="S10" s="38"/>
      <c r="U10" s="12" t="s">
        <v>33</v>
      </c>
      <c r="V10" s="13">
        <v>356</v>
      </c>
      <c r="W10" s="13"/>
      <c r="X10" s="38"/>
    </row>
    <row r="11" spans="2:24" x14ac:dyDescent="0.3">
      <c r="B11" s="197"/>
      <c r="C11" s="8" t="s">
        <v>36</v>
      </c>
      <c r="D11" s="9">
        <v>99725</v>
      </c>
      <c r="E11" s="9">
        <v>2796</v>
      </c>
      <c r="F11" s="11">
        <v>102521</v>
      </c>
      <c r="G11" s="11">
        <f t="shared" si="0"/>
        <v>311958</v>
      </c>
      <c r="I11" s="197"/>
      <c r="J11" s="8" t="s">
        <v>36</v>
      </c>
      <c r="K11" s="9">
        <v>1296</v>
      </c>
      <c r="L11" s="9">
        <v>31</v>
      </c>
      <c r="M11" s="11">
        <f t="shared" si="1"/>
        <v>1327</v>
      </c>
      <c r="N11" s="11">
        <f t="shared" si="2"/>
        <v>3506</v>
      </c>
      <c r="P11" s="8" t="s">
        <v>34</v>
      </c>
      <c r="Q11" s="9">
        <v>36280</v>
      </c>
      <c r="R11" s="9"/>
      <c r="S11" s="37"/>
      <c r="U11" s="8" t="s">
        <v>34</v>
      </c>
      <c r="V11" s="9">
        <v>338</v>
      </c>
      <c r="W11" s="9"/>
      <c r="X11" s="37"/>
    </row>
    <row r="12" spans="2:24" x14ac:dyDescent="0.3">
      <c r="B12" s="197"/>
      <c r="C12" s="12" t="s">
        <v>37</v>
      </c>
      <c r="D12" s="13">
        <v>176584</v>
      </c>
      <c r="E12" s="13">
        <v>9033</v>
      </c>
      <c r="F12" s="15">
        <v>185617</v>
      </c>
      <c r="G12" s="15">
        <f t="shared" si="0"/>
        <v>497575</v>
      </c>
      <c r="I12" s="197"/>
      <c r="J12" s="12" t="s">
        <v>37</v>
      </c>
      <c r="K12" s="13">
        <v>1780</v>
      </c>
      <c r="L12" s="13">
        <v>86</v>
      </c>
      <c r="M12" s="15">
        <f t="shared" si="1"/>
        <v>1866</v>
      </c>
      <c r="N12" s="15">
        <f t="shared" si="2"/>
        <v>5372</v>
      </c>
      <c r="P12" s="12" t="s">
        <v>35</v>
      </c>
      <c r="Q12" s="13">
        <v>53580</v>
      </c>
      <c r="R12" s="13"/>
      <c r="S12" s="38"/>
      <c r="U12" s="12" t="s">
        <v>35</v>
      </c>
      <c r="V12" s="13">
        <v>620</v>
      </c>
      <c r="W12" s="13"/>
      <c r="X12" s="38"/>
    </row>
    <row r="13" spans="2:24" x14ac:dyDescent="0.3">
      <c r="B13" s="197"/>
      <c r="C13" s="8" t="s">
        <v>38</v>
      </c>
      <c r="D13" s="9">
        <v>194277</v>
      </c>
      <c r="E13" s="9">
        <v>8817</v>
      </c>
      <c r="F13" s="11">
        <v>203094</v>
      </c>
      <c r="G13" s="11">
        <f t="shared" si="0"/>
        <v>700669</v>
      </c>
      <c r="I13" s="197"/>
      <c r="J13" s="8" t="s">
        <v>38</v>
      </c>
      <c r="K13" s="9">
        <v>1698</v>
      </c>
      <c r="L13" s="9">
        <v>86</v>
      </c>
      <c r="M13" s="11">
        <f t="shared" si="1"/>
        <v>1784</v>
      </c>
      <c r="N13" s="11">
        <f t="shared" si="2"/>
        <v>7156</v>
      </c>
      <c r="P13" s="8" t="s">
        <v>36</v>
      </c>
      <c r="Q13" s="9">
        <v>102521</v>
      </c>
      <c r="R13" s="9"/>
      <c r="S13" s="37"/>
      <c r="U13" s="8" t="s">
        <v>36</v>
      </c>
      <c r="V13" s="9">
        <v>1327</v>
      </c>
      <c r="W13" s="9"/>
      <c r="X13" s="37"/>
    </row>
    <row r="14" spans="2:24" x14ac:dyDescent="0.3">
      <c r="B14" s="197"/>
      <c r="C14" s="12" t="s">
        <v>39</v>
      </c>
      <c r="D14" s="13">
        <v>199919</v>
      </c>
      <c r="E14" s="13">
        <v>11827</v>
      </c>
      <c r="F14" s="15">
        <v>211746</v>
      </c>
      <c r="G14" s="15">
        <f t="shared" si="0"/>
        <v>912415</v>
      </c>
      <c r="I14" s="197"/>
      <c r="J14" s="12" t="s">
        <v>39</v>
      </c>
      <c r="K14" s="13">
        <v>1713</v>
      </c>
      <c r="L14" s="13">
        <v>127</v>
      </c>
      <c r="M14" s="15">
        <f t="shared" si="1"/>
        <v>1840</v>
      </c>
      <c r="N14" s="15">
        <f t="shared" si="2"/>
        <v>8996</v>
      </c>
      <c r="P14" s="12" t="s">
        <v>37</v>
      </c>
      <c r="Q14" s="13">
        <v>185617</v>
      </c>
      <c r="R14" s="13"/>
      <c r="S14" s="38"/>
      <c r="U14" s="12" t="s">
        <v>37</v>
      </c>
      <c r="V14" s="13">
        <v>1866</v>
      </c>
      <c r="W14" s="13"/>
      <c r="X14" s="38"/>
    </row>
    <row r="15" spans="2:24" x14ac:dyDescent="0.3">
      <c r="B15" s="199">
        <v>2023</v>
      </c>
      <c r="C15" s="8" t="s">
        <v>42</v>
      </c>
      <c r="D15" s="9">
        <v>175756</v>
      </c>
      <c r="E15" s="9">
        <v>10816</v>
      </c>
      <c r="F15" s="11">
        <v>186572</v>
      </c>
      <c r="G15" s="11">
        <f t="shared" si="0"/>
        <v>1098987</v>
      </c>
      <c r="I15" s="199">
        <v>2023</v>
      </c>
      <c r="J15" s="8" t="s">
        <v>42</v>
      </c>
      <c r="K15" s="9">
        <v>1722</v>
      </c>
      <c r="L15" s="9">
        <v>134</v>
      </c>
      <c r="M15" s="11">
        <f t="shared" si="1"/>
        <v>1856</v>
      </c>
      <c r="N15" s="11">
        <f t="shared" si="2"/>
        <v>10852</v>
      </c>
      <c r="P15" s="8" t="s">
        <v>38</v>
      </c>
      <c r="Q15" s="9">
        <v>203094</v>
      </c>
      <c r="R15" s="9"/>
      <c r="S15" s="37"/>
      <c r="U15" s="8" t="s">
        <v>38</v>
      </c>
      <c r="V15" s="9">
        <v>1784</v>
      </c>
      <c r="W15" s="9"/>
      <c r="X15" s="37"/>
    </row>
    <row r="16" spans="2:24" x14ac:dyDescent="0.3">
      <c r="B16" s="199"/>
      <c r="C16" s="12" t="s">
        <v>43</v>
      </c>
      <c r="D16" s="13">
        <v>157236</v>
      </c>
      <c r="E16" s="13">
        <v>8079</v>
      </c>
      <c r="F16" s="15">
        <v>165315</v>
      </c>
      <c r="G16" s="15">
        <f t="shared" si="0"/>
        <v>1264302</v>
      </c>
      <c r="I16" s="199"/>
      <c r="J16" s="12" t="s">
        <v>43</v>
      </c>
      <c r="K16" s="13">
        <v>1537</v>
      </c>
      <c r="L16" s="13">
        <v>113</v>
      </c>
      <c r="M16" s="15">
        <v>1650</v>
      </c>
      <c r="N16" s="15">
        <f t="shared" si="2"/>
        <v>12502</v>
      </c>
      <c r="P16" s="12" t="s">
        <v>39</v>
      </c>
      <c r="Q16" s="13">
        <v>211746</v>
      </c>
      <c r="R16" s="13"/>
      <c r="S16" s="38"/>
      <c r="U16" s="12" t="s">
        <v>39</v>
      </c>
      <c r="V16" s="13">
        <v>1840</v>
      </c>
      <c r="W16" s="13"/>
      <c r="X16" s="38"/>
    </row>
    <row r="17" spans="2:17" x14ac:dyDescent="0.3">
      <c r="B17" s="199"/>
      <c r="C17" s="8" t="s">
        <v>30</v>
      </c>
      <c r="D17" s="9">
        <v>186628</v>
      </c>
      <c r="E17" s="9">
        <v>9711</v>
      </c>
      <c r="F17" s="11">
        <f>E17+D17</f>
        <v>196339</v>
      </c>
      <c r="G17" s="11">
        <f t="shared" si="0"/>
        <v>1460641</v>
      </c>
      <c r="I17" s="199"/>
      <c r="J17" s="8" t="s">
        <v>30</v>
      </c>
      <c r="K17" s="9">
        <v>1730</v>
      </c>
      <c r="L17" s="9">
        <v>110</v>
      </c>
      <c r="M17" s="11">
        <f t="shared" si="1"/>
        <v>1840</v>
      </c>
      <c r="N17" s="11">
        <f t="shared" si="2"/>
        <v>14342</v>
      </c>
    </row>
    <row r="18" spans="2:17" x14ac:dyDescent="0.3">
      <c r="B18" s="199"/>
      <c r="C18" s="12" t="s">
        <v>31</v>
      </c>
      <c r="D18" s="13">
        <v>194176</v>
      </c>
      <c r="E18" s="13">
        <v>10832</v>
      </c>
      <c r="F18" s="15">
        <f>E18+D18</f>
        <v>205008</v>
      </c>
      <c r="G18" s="15">
        <f>F18+G17</f>
        <v>1665649</v>
      </c>
      <c r="I18" s="199"/>
      <c r="J18" s="12" t="s">
        <v>31</v>
      </c>
      <c r="K18" s="13">
        <v>1605</v>
      </c>
      <c r="L18" s="13">
        <v>105</v>
      </c>
      <c r="M18" s="15">
        <f>L18+K18</f>
        <v>1710</v>
      </c>
      <c r="N18" s="15">
        <f t="shared" si="2"/>
        <v>16052</v>
      </c>
    </row>
    <row r="19" spans="2:17" x14ac:dyDescent="0.3">
      <c r="B19" s="199"/>
      <c r="C19" s="12" t="s">
        <v>32</v>
      </c>
      <c r="D19" s="13">
        <v>205108</v>
      </c>
      <c r="E19" s="13">
        <v>13214</v>
      </c>
      <c r="F19" s="15">
        <v>218322</v>
      </c>
      <c r="G19" s="15">
        <f>F19+G18</f>
        <v>1883971</v>
      </c>
      <c r="I19" s="199"/>
      <c r="J19" s="12" t="s">
        <v>32</v>
      </c>
      <c r="K19" s="13">
        <v>1681</v>
      </c>
      <c r="L19" s="13">
        <v>170</v>
      </c>
      <c r="M19" s="15">
        <v>1851</v>
      </c>
      <c r="N19" s="15"/>
    </row>
    <row r="20" spans="2:17" x14ac:dyDescent="0.3">
      <c r="B20" s="16"/>
      <c r="C20" s="16" t="s">
        <v>7</v>
      </c>
      <c r="D20" s="17">
        <f>SUM(D5:D19)</f>
        <v>1794950</v>
      </c>
      <c r="E20" s="17">
        <f t="shared" ref="E20:F20" si="3">SUM(E5:E19)</f>
        <v>89021</v>
      </c>
      <c r="F20" s="17">
        <f t="shared" si="3"/>
        <v>1883971</v>
      </c>
      <c r="G20" s="17"/>
      <c r="I20" s="16"/>
      <c r="J20" s="16" t="s">
        <v>7</v>
      </c>
      <c r="K20" s="17">
        <f>SUM(K5:K19)</f>
        <v>16896</v>
      </c>
      <c r="L20" s="17">
        <f t="shared" ref="L20:M20" si="4">SUM(L5:L19)</f>
        <v>1007</v>
      </c>
      <c r="M20" s="17">
        <f t="shared" si="4"/>
        <v>17903</v>
      </c>
      <c r="N20" s="17"/>
      <c r="Q20" s="15"/>
    </row>
    <row r="38" spans="2:14" x14ac:dyDescent="0.3">
      <c r="C38" s="18" t="s">
        <v>9</v>
      </c>
      <c r="J38" s="18" t="s">
        <v>8</v>
      </c>
    </row>
    <row r="40" spans="2:14" ht="30" x14ac:dyDescent="0.3">
      <c r="B40" s="7" t="s">
        <v>46</v>
      </c>
      <c r="C40" s="19" t="s">
        <v>0</v>
      </c>
      <c r="D40" s="20" t="s">
        <v>14</v>
      </c>
      <c r="E40" s="20" t="s">
        <v>15</v>
      </c>
      <c r="F40" s="20" t="s">
        <v>12</v>
      </c>
      <c r="G40" s="7" t="s">
        <v>52</v>
      </c>
      <c r="I40" s="7" t="s">
        <v>46</v>
      </c>
      <c r="J40" s="19" t="s">
        <v>0</v>
      </c>
      <c r="K40" s="20" t="s">
        <v>14</v>
      </c>
      <c r="L40" s="20" t="s">
        <v>15</v>
      </c>
      <c r="M40" s="20" t="s">
        <v>12</v>
      </c>
      <c r="N40" s="7" t="s">
        <v>52</v>
      </c>
    </row>
    <row r="41" spans="2:14" x14ac:dyDescent="0.3">
      <c r="B41" s="197">
        <v>2022</v>
      </c>
      <c r="C41" s="8" t="s">
        <v>30</v>
      </c>
      <c r="D41" s="10">
        <v>9</v>
      </c>
      <c r="E41" s="10">
        <v>9</v>
      </c>
      <c r="F41" s="10">
        <v>18</v>
      </c>
      <c r="G41" s="11">
        <f>F41</f>
        <v>18</v>
      </c>
      <c r="I41" s="197">
        <v>2022</v>
      </c>
      <c r="J41" s="8" t="s">
        <v>30</v>
      </c>
      <c r="K41" s="10">
        <v>15</v>
      </c>
      <c r="L41" s="10">
        <v>16</v>
      </c>
      <c r="M41" s="10">
        <v>31</v>
      </c>
      <c r="N41" s="11">
        <f>M41</f>
        <v>31</v>
      </c>
    </row>
    <row r="42" spans="2:14" x14ac:dyDescent="0.3">
      <c r="B42" s="197"/>
      <c r="C42" s="12" t="s">
        <v>31</v>
      </c>
      <c r="D42" s="14">
        <v>11</v>
      </c>
      <c r="E42" s="14">
        <v>11</v>
      </c>
      <c r="F42" s="21">
        <v>22</v>
      </c>
      <c r="G42" s="15">
        <f>F42+G41</f>
        <v>40</v>
      </c>
      <c r="I42" s="197"/>
      <c r="J42" s="12" t="s">
        <v>31</v>
      </c>
      <c r="K42" s="14">
        <v>14</v>
      </c>
      <c r="L42" s="14">
        <v>29</v>
      </c>
      <c r="M42" s="21">
        <v>43</v>
      </c>
      <c r="N42" s="15">
        <f>M42+N41</f>
        <v>74</v>
      </c>
    </row>
    <row r="43" spans="2:14" x14ac:dyDescent="0.3">
      <c r="B43" s="197"/>
      <c r="C43" s="8" t="s">
        <v>32</v>
      </c>
      <c r="D43" s="10">
        <v>24</v>
      </c>
      <c r="E43" s="10">
        <v>25</v>
      </c>
      <c r="F43" s="10">
        <v>49</v>
      </c>
      <c r="G43" s="11">
        <f t="shared" ref="G43:G53" si="5">F43+G42</f>
        <v>89</v>
      </c>
      <c r="I43" s="197"/>
      <c r="J43" s="8" t="s">
        <v>32</v>
      </c>
      <c r="K43" s="10">
        <v>85</v>
      </c>
      <c r="L43" s="10">
        <v>80</v>
      </c>
      <c r="M43" s="10">
        <v>165</v>
      </c>
      <c r="N43" s="11">
        <f t="shared" ref="N43:N53" si="6">M43+N42</f>
        <v>239</v>
      </c>
    </row>
    <row r="44" spans="2:14" x14ac:dyDescent="0.3">
      <c r="B44" s="197"/>
      <c r="C44" s="12" t="s">
        <v>33</v>
      </c>
      <c r="D44" s="14">
        <v>12</v>
      </c>
      <c r="E44" s="14">
        <v>13</v>
      </c>
      <c r="F44" s="21">
        <v>25</v>
      </c>
      <c r="G44" s="15">
        <f t="shared" si="5"/>
        <v>114</v>
      </c>
      <c r="I44" s="197"/>
      <c r="J44" s="12" t="s">
        <v>33</v>
      </c>
      <c r="K44" s="14">
        <v>29</v>
      </c>
      <c r="L44" s="14">
        <v>38</v>
      </c>
      <c r="M44" s="21">
        <v>67</v>
      </c>
      <c r="N44" s="15">
        <f t="shared" si="6"/>
        <v>306</v>
      </c>
    </row>
    <row r="45" spans="2:14" x14ac:dyDescent="0.3">
      <c r="B45" s="197"/>
      <c r="C45" s="8" t="s">
        <v>34</v>
      </c>
      <c r="D45" s="10">
        <v>14</v>
      </c>
      <c r="E45" s="10">
        <v>12</v>
      </c>
      <c r="F45" s="10">
        <v>26</v>
      </c>
      <c r="G45" s="11">
        <f t="shared" si="5"/>
        <v>140</v>
      </c>
      <c r="I45" s="197"/>
      <c r="J45" s="8" t="s">
        <v>34</v>
      </c>
      <c r="K45" s="10">
        <v>33</v>
      </c>
      <c r="L45" s="10">
        <v>37</v>
      </c>
      <c r="M45" s="10">
        <v>70</v>
      </c>
      <c r="N45" s="11">
        <f t="shared" si="6"/>
        <v>376</v>
      </c>
    </row>
    <row r="46" spans="2:14" x14ac:dyDescent="0.3">
      <c r="B46" s="197"/>
      <c r="C46" s="12" t="s">
        <v>35</v>
      </c>
      <c r="D46" s="14">
        <v>10</v>
      </c>
      <c r="E46" s="14">
        <v>11</v>
      </c>
      <c r="F46" s="14">
        <v>21</v>
      </c>
      <c r="G46" s="15">
        <f t="shared" si="5"/>
        <v>161</v>
      </c>
      <c r="I46" s="197"/>
      <c r="J46" s="12" t="s">
        <v>35</v>
      </c>
      <c r="K46" s="14">
        <v>13</v>
      </c>
      <c r="L46" s="14">
        <v>19</v>
      </c>
      <c r="M46" s="14">
        <v>32</v>
      </c>
      <c r="N46" s="15">
        <f t="shared" si="6"/>
        <v>408</v>
      </c>
    </row>
    <row r="47" spans="2:14" x14ac:dyDescent="0.3">
      <c r="B47" s="197"/>
      <c r="C47" s="8" t="s">
        <v>36</v>
      </c>
      <c r="D47" s="10">
        <v>18</v>
      </c>
      <c r="E47" s="10">
        <v>18</v>
      </c>
      <c r="F47" s="10">
        <v>36</v>
      </c>
      <c r="G47" s="11">
        <f t="shared" si="5"/>
        <v>197</v>
      </c>
      <c r="I47" s="197"/>
      <c r="J47" s="8" t="s">
        <v>36</v>
      </c>
      <c r="K47" s="10">
        <v>43</v>
      </c>
      <c r="L47" s="10">
        <v>39</v>
      </c>
      <c r="M47" s="10">
        <v>82</v>
      </c>
      <c r="N47" s="11">
        <f t="shared" si="6"/>
        <v>490</v>
      </c>
    </row>
    <row r="48" spans="2:14" x14ac:dyDescent="0.3">
      <c r="B48" s="197"/>
      <c r="C48" s="12" t="s">
        <v>37</v>
      </c>
      <c r="D48" s="14">
        <v>35</v>
      </c>
      <c r="E48" s="14">
        <v>36</v>
      </c>
      <c r="F48" s="14">
        <v>71</v>
      </c>
      <c r="G48" s="15">
        <f t="shared" si="5"/>
        <v>268</v>
      </c>
      <c r="I48" s="197"/>
      <c r="J48" s="12" t="s">
        <v>37</v>
      </c>
      <c r="K48" s="14">
        <v>161</v>
      </c>
      <c r="L48" s="14">
        <v>102</v>
      </c>
      <c r="M48" s="14">
        <v>263</v>
      </c>
      <c r="N48" s="15">
        <f t="shared" si="6"/>
        <v>753</v>
      </c>
    </row>
    <row r="49" spans="2:14" x14ac:dyDescent="0.3">
      <c r="B49" s="197"/>
      <c r="C49" s="8" t="s">
        <v>38</v>
      </c>
      <c r="D49" s="10">
        <v>50</v>
      </c>
      <c r="E49" s="10">
        <v>51</v>
      </c>
      <c r="F49" s="10">
        <v>101</v>
      </c>
      <c r="G49" s="11">
        <f t="shared" si="5"/>
        <v>369</v>
      </c>
      <c r="I49" s="197"/>
      <c r="J49" s="8" t="s">
        <v>38</v>
      </c>
      <c r="K49" s="10">
        <v>317</v>
      </c>
      <c r="L49" s="10">
        <v>258</v>
      </c>
      <c r="M49" s="10">
        <v>575</v>
      </c>
      <c r="N49" s="11">
        <f t="shared" si="6"/>
        <v>1328</v>
      </c>
    </row>
    <row r="50" spans="2:14" x14ac:dyDescent="0.3">
      <c r="B50" s="197"/>
      <c r="C50" s="12" t="s">
        <v>39</v>
      </c>
      <c r="D50" s="14">
        <v>27</v>
      </c>
      <c r="E50" s="14">
        <v>31</v>
      </c>
      <c r="F50" s="14">
        <v>58</v>
      </c>
      <c r="G50" s="15">
        <f t="shared" si="5"/>
        <v>427</v>
      </c>
      <c r="I50" s="197"/>
      <c r="J50" s="12" t="s">
        <v>39</v>
      </c>
      <c r="K50" s="14">
        <v>73</v>
      </c>
      <c r="L50" s="14">
        <v>77</v>
      </c>
      <c r="M50" s="14">
        <v>150</v>
      </c>
      <c r="N50" s="15">
        <f t="shared" si="6"/>
        <v>1478</v>
      </c>
    </row>
    <row r="51" spans="2:14" x14ac:dyDescent="0.3">
      <c r="B51" s="199">
        <v>2023</v>
      </c>
      <c r="C51" s="8" t="s">
        <v>42</v>
      </c>
      <c r="D51" s="10">
        <v>54</v>
      </c>
      <c r="E51" s="10">
        <v>59</v>
      </c>
      <c r="F51" s="10">
        <v>113</v>
      </c>
      <c r="G51" s="11">
        <f t="shared" si="5"/>
        <v>540</v>
      </c>
      <c r="I51" s="199">
        <v>2023</v>
      </c>
      <c r="J51" s="8" t="s">
        <v>42</v>
      </c>
      <c r="K51" s="10">
        <v>189</v>
      </c>
      <c r="L51" s="10">
        <v>271</v>
      </c>
      <c r="M51" s="10">
        <v>460</v>
      </c>
      <c r="N51" s="11">
        <f t="shared" si="6"/>
        <v>1938</v>
      </c>
    </row>
    <row r="52" spans="2:14" x14ac:dyDescent="0.3">
      <c r="B52" s="199"/>
      <c r="C52" s="12" t="s">
        <v>43</v>
      </c>
      <c r="D52" s="14">
        <v>56</v>
      </c>
      <c r="E52" s="14">
        <v>59</v>
      </c>
      <c r="F52" s="14">
        <v>115</v>
      </c>
      <c r="G52" s="15">
        <f t="shared" ref="G52" si="7">F52+G51</f>
        <v>655</v>
      </c>
      <c r="I52" s="199"/>
      <c r="J52" s="12" t="s">
        <v>43</v>
      </c>
      <c r="K52" s="14">
        <v>174</v>
      </c>
      <c r="L52" s="14">
        <v>205</v>
      </c>
      <c r="M52" s="14">
        <v>379</v>
      </c>
      <c r="N52" s="15">
        <f t="shared" ref="N52" si="8">M52+N51</f>
        <v>2317</v>
      </c>
    </row>
    <row r="53" spans="2:14" x14ac:dyDescent="0.3">
      <c r="B53" s="199"/>
      <c r="C53" s="8" t="s">
        <v>30</v>
      </c>
      <c r="D53" s="10">
        <v>77</v>
      </c>
      <c r="E53" s="10">
        <v>78</v>
      </c>
      <c r="F53" s="10">
        <v>155</v>
      </c>
      <c r="G53" s="11">
        <f t="shared" si="5"/>
        <v>810</v>
      </c>
      <c r="I53" s="199"/>
      <c r="J53" s="8" t="s">
        <v>30</v>
      </c>
      <c r="K53" s="10">
        <v>222</v>
      </c>
      <c r="L53" s="10">
        <v>212</v>
      </c>
      <c r="M53" s="10">
        <v>434</v>
      </c>
      <c r="N53" s="11">
        <f t="shared" si="6"/>
        <v>2751</v>
      </c>
    </row>
    <row r="54" spans="2:14" x14ac:dyDescent="0.3">
      <c r="B54" s="199"/>
      <c r="C54" s="12" t="s">
        <v>31</v>
      </c>
      <c r="D54" s="13">
        <v>83</v>
      </c>
      <c r="E54" s="13">
        <v>80</v>
      </c>
      <c r="F54" s="15">
        <f>E54+D54</f>
        <v>163</v>
      </c>
      <c r="G54" s="15">
        <f>F54+G53</f>
        <v>973</v>
      </c>
      <c r="I54" s="199"/>
      <c r="J54" s="12" t="s">
        <v>31</v>
      </c>
      <c r="K54" s="13">
        <v>600</v>
      </c>
      <c r="L54" s="13">
        <v>590</v>
      </c>
      <c r="M54" s="13">
        <f>L54+K54</f>
        <v>1190</v>
      </c>
      <c r="N54" s="15">
        <f>M54+N53</f>
        <v>3941</v>
      </c>
    </row>
    <row r="55" spans="2:14" x14ac:dyDescent="0.3">
      <c r="B55" s="199"/>
      <c r="C55" s="12" t="s">
        <v>32</v>
      </c>
      <c r="D55" s="13">
        <v>69</v>
      </c>
      <c r="E55" s="13">
        <v>71</v>
      </c>
      <c r="F55" s="15">
        <v>140</v>
      </c>
      <c r="G55" s="15">
        <f>F55+G54</f>
        <v>1113</v>
      </c>
      <c r="I55" s="199"/>
      <c r="J55" s="12" t="s">
        <v>32</v>
      </c>
      <c r="K55" s="13">
        <v>256</v>
      </c>
      <c r="L55" s="13">
        <v>283</v>
      </c>
      <c r="M55" s="15">
        <v>539</v>
      </c>
      <c r="N55" s="15">
        <f>M55+N54</f>
        <v>4480</v>
      </c>
    </row>
    <row r="56" spans="2:14" x14ac:dyDescent="0.3">
      <c r="B56" s="22"/>
      <c r="C56" s="22" t="s">
        <v>7</v>
      </c>
      <c r="D56" s="22">
        <f>SUM(D41:D55)</f>
        <v>549</v>
      </c>
      <c r="E56" s="22">
        <f t="shared" ref="E56:F56" si="9">SUM(E41:E55)</f>
        <v>564</v>
      </c>
      <c r="F56" s="22">
        <f t="shared" si="9"/>
        <v>1113</v>
      </c>
      <c r="G56" s="22"/>
      <c r="I56" s="22"/>
      <c r="J56" s="22" t="s">
        <v>7</v>
      </c>
      <c r="K56" s="22">
        <f>SUM(K41:K55)</f>
        <v>2224</v>
      </c>
      <c r="L56" s="22">
        <f t="shared" ref="L56" si="10">SUM(L41:L55)</f>
        <v>2256</v>
      </c>
      <c r="M56" s="22">
        <f>SUM(M41:M55)</f>
        <v>4480</v>
      </c>
      <c r="N56" s="22"/>
    </row>
    <row r="75" spans="2:4" x14ac:dyDescent="0.3">
      <c r="C75" s="23" t="s">
        <v>22</v>
      </c>
    </row>
    <row r="76" spans="2:4" x14ac:dyDescent="0.3">
      <c r="C76" s="18" t="s">
        <v>82</v>
      </c>
    </row>
    <row r="78" spans="2:4" x14ac:dyDescent="0.3">
      <c r="B78" s="24" t="s">
        <v>56</v>
      </c>
      <c r="C78" s="24" t="s">
        <v>56</v>
      </c>
      <c r="D78" s="24" t="s">
        <v>8</v>
      </c>
    </row>
    <row r="79" spans="2:4" x14ac:dyDescent="0.3">
      <c r="B79" s="198" t="s">
        <v>57</v>
      </c>
      <c r="C79" s="26" t="s">
        <v>68</v>
      </c>
      <c r="D79" s="27">
        <v>516370</v>
      </c>
    </row>
    <row r="80" spans="2:4" x14ac:dyDescent="0.3">
      <c r="B80" s="198"/>
      <c r="C80" s="27" t="s">
        <v>59</v>
      </c>
      <c r="D80" s="27">
        <v>332894</v>
      </c>
    </row>
    <row r="81" spans="2:7" x14ac:dyDescent="0.3">
      <c r="B81" s="198"/>
      <c r="C81" s="26" t="s">
        <v>70</v>
      </c>
      <c r="D81" s="27">
        <v>236279</v>
      </c>
    </row>
    <row r="82" spans="2:7" x14ac:dyDescent="0.3">
      <c r="B82" s="198"/>
      <c r="C82" s="27" t="s">
        <v>60</v>
      </c>
      <c r="D82" s="27">
        <v>213078</v>
      </c>
      <c r="F82" s="24" t="s">
        <v>23</v>
      </c>
      <c r="G82" s="24" t="s">
        <v>8</v>
      </c>
    </row>
    <row r="83" spans="2:7" x14ac:dyDescent="0.3">
      <c r="B83" s="198"/>
      <c r="C83" s="26" t="s">
        <v>62</v>
      </c>
      <c r="D83" s="27">
        <v>172805</v>
      </c>
      <c r="F83" s="25" t="s">
        <v>54</v>
      </c>
      <c r="G83" s="25">
        <v>1051802</v>
      </c>
    </row>
    <row r="84" spans="2:7" x14ac:dyDescent="0.3">
      <c r="B84" s="198"/>
      <c r="C84" s="26" t="s">
        <v>61</v>
      </c>
      <c r="D84" s="27">
        <v>157941</v>
      </c>
      <c r="F84" s="25" t="s">
        <v>55</v>
      </c>
      <c r="G84" s="25">
        <v>47185</v>
      </c>
    </row>
    <row r="85" spans="2:7" x14ac:dyDescent="0.3">
      <c r="B85" s="198"/>
      <c r="C85" s="27" t="s">
        <v>63</v>
      </c>
      <c r="D85" s="27">
        <v>78910</v>
      </c>
    </row>
    <row r="86" spans="2:7" x14ac:dyDescent="0.3">
      <c r="B86" s="198"/>
      <c r="C86" s="26" t="s">
        <v>64</v>
      </c>
      <c r="D86" s="27">
        <v>53508</v>
      </c>
    </row>
    <row r="87" spans="2:7" x14ac:dyDescent="0.3">
      <c r="B87" s="198"/>
      <c r="C87" s="27" t="s">
        <v>53</v>
      </c>
      <c r="D87" s="27">
        <v>23964</v>
      </c>
    </row>
    <row r="88" spans="2:7" x14ac:dyDescent="0.3">
      <c r="B88" s="198"/>
      <c r="C88" s="26" t="s">
        <v>71</v>
      </c>
      <c r="D88" s="27">
        <v>4065</v>
      </c>
    </row>
    <row r="89" spans="2:7" x14ac:dyDescent="0.3">
      <c r="B89" s="198"/>
      <c r="C89" s="26" t="s">
        <v>91</v>
      </c>
      <c r="D89" s="27">
        <v>5136</v>
      </c>
    </row>
    <row r="90" spans="2:7" ht="19.5" customHeight="1" x14ac:dyDescent="0.3"/>
    <row r="91" spans="2:7" ht="19.5" customHeight="1" x14ac:dyDescent="0.3">
      <c r="B91" s="24" t="s">
        <v>56</v>
      </c>
      <c r="C91" s="24" t="s">
        <v>56</v>
      </c>
      <c r="D91" s="24" t="s">
        <v>8</v>
      </c>
    </row>
    <row r="92" spans="2:7" ht="19.5" customHeight="1" x14ac:dyDescent="0.3">
      <c r="B92" s="193" t="s">
        <v>58</v>
      </c>
      <c r="C92" s="26" t="s">
        <v>93</v>
      </c>
      <c r="D92" s="26">
        <v>28482</v>
      </c>
    </row>
    <row r="93" spans="2:7" ht="19.5" customHeight="1" x14ac:dyDescent="0.3">
      <c r="B93" s="194"/>
      <c r="C93" s="27" t="s">
        <v>65</v>
      </c>
      <c r="D93" s="26">
        <v>24222</v>
      </c>
    </row>
    <row r="94" spans="2:7" ht="19.5" customHeight="1" x14ac:dyDescent="0.3">
      <c r="B94" s="194"/>
      <c r="C94" s="26" t="s">
        <v>66</v>
      </c>
      <c r="D94" s="26">
        <v>19882</v>
      </c>
    </row>
    <row r="95" spans="2:7" x14ac:dyDescent="0.3">
      <c r="B95" s="194"/>
      <c r="C95" s="27" t="s">
        <v>67</v>
      </c>
      <c r="D95" s="26">
        <v>12652</v>
      </c>
    </row>
    <row r="96" spans="2:7" x14ac:dyDescent="0.3">
      <c r="B96" s="194"/>
      <c r="C96" s="26" t="s">
        <v>94</v>
      </c>
      <c r="D96" s="26">
        <v>3105</v>
      </c>
    </row>
    <row r="97" spans="2:4" x14ac:dyDescent="0.3">
      <c r="B97" s="195"/>
      <c r="C97" s="27" t="s">
        <v>91</v>
      </c>
      <c r="D97" s="26">
        <v>678</v>
      </c>
    </row>
  </sheetData>
  <sortState xmlns:xlrd2="http://schemas.microsoft.com/office/spreadsheetml/2017/richdata2" ref="C80:D89">
    <sortCondition descending="1" ref="D89"/>
  </sortState>
  <mergeCells count="12">
    <mergeCell ref="B92:B97"/>
    <mergeCell ref="P2:S2"/>
    <mergeCell ref="U2:X2"/>
    <mergeCell ref="B5:B14"/>
    <mergeCell ref="I5:I14"/>
    <mergeCell ref="B41:B50"/>
    <mergeCell ref="I41:I50"/>
    <mergeCell ref="B79:B89"/>
    <mergeCell ref="I15:I19"/>
    <mergeCell ref="B15:B19"/>
    <mergeCell ref="B51:B55"/>
    <mergeCell ref="I51:I55"/>
  </mergeCells>
  <pageMargins left="0.7" right="0.7" top="0.75" bottom="0.75" header="0.3" footer="0.3"/>
  <pageSetup paperSize="9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Esquema Operativo</vt:lpstr>
      <vt:lpstr>Pasajeros</vt:lpstr>
      <vt:lpstr>Operaciones</vt:lpstr>
      <vt:lpstr>Carga</vt:lpstr>
      <vt:lpstr>Hoja1</vt:lpstr>
      <vt:lpstr>Tabs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FAUSTO SARABIA</dc:creator>
  <cp:lastModifiedBy>enlacesdireccion</cp:lastModifiedBy>
  <cp:lastPrinted>2026-03-06T16:22:15Z</cp:lastPrinted>
  <dcterms:created xsi:type="dcterms:W3CDTF">2022-10-07T15:45:48Z</dcterms:created>
  <dcterms:modified xsi:type="dcterms:W3CDTF">2026-08-06T19:04:36Z</dcterms:modified>
</cp:coreProperties>
</file>